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jetos\Projetos 2024\Revitalização Teatro Municipal\07. LICITAÇÃO\"/>
    </mc:Choice>
  </mc:AlternateContent>
  <bookViews>
    <workbookView xWindow="0" yWindow="0" windowWidth="28800" windowHeight="12090" tabRatio="745"/>
  </bookViews>
  <sheets>
    <sheet name="Orçamento" sheetId="2" r:id="rId1"/>
    <sheet name="Cronograma" sheetId="3" r:id="rId2"/>
    <sheet name="Composições" sheetId="7" r:id="rId3"/>
  </sheets>
  <definedNames>
    <definedName name="_xlnm.Print_Area" localSheetId="1">Cronograma!$A$1:$M$104</definedName>
    <definedName name="_xlnm.Print_Area" localSheetId="0">Orçamento!$A$1:$J$392</definedName>
  </definedNames>
  <calcPr calcId="162913" iterateDelta="1E-4"/>
</workbook>
</file>

<file path=xl/calcChain.xml><?xml version="1.0" encoding="utf-8"?>
<calcChain xmlns="http://schemas.openxmlformats.org/spreadsheetml/2006/main">
  <c r="C69" i="3" l="1"/>
  <c r="H217" i="2"/>
  <c r="I217" i="2" s="1"/>
  <c r="D69" i="3" s="1"/>
  <c r="I69" i="3" s="1"/>
  <c r="H40" i="2"/>
  <c r="I40" i="2" s="1"/>
  <c r="H39" i="2"/>
  <c r="I39" i="2" s="1"/>
  <c r="H38" i="2"/>
  <c r="I38" i="2" s="1"/>
  <c r="C65" i="3"/>
  <c r="C43" i="3"/>
  <c r="C42" i="3"/>
  <c r="H181" i="2"/>
  <c r="I181" i="2" s="1"/>
  <c r="H206" i="2"/>
  <c r="I206" i="2" s="1"/>
  <c r="H189" i="2"/>
  <c r="I189" i="2" s="1"/>
  <c r="H188" i="2"/>
  <c r="I188" i="2" s="1"/>
  <c r="H172" i="2"/>
  <c r="I172" i="2" s="1"/>
  <c r="H156" i="2"/>
  <c r="I156" i="2" s="1"/>
  <c r="H134" i="2"/>
  <c r="I134" i="2" s="1"/>
  <c r="H115" i="2"/>
  <c r="I115" i="2" s="1"/>
  <c r="H92" i="2"/>
  <c r="I92" i="2" s="1"/>
  <c r="H76" i="2"/>
  <c r="I76" i="2" s="1"/>
  <c r="C16" i="3"/>
  <c r="C15" i="3"/>
  <c r="C14" i="3"/>
  <c r="H24" i="2"/>
  <c r="I24" i="2" s="1"/>
  <c r="D16" i="3" s="1"/>
  <c r="G16" i="3" l="1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0" i="3"/>
  <c r="C68" i="3"/>
  <c r="C66" i="3"/>
  <c r="C64" i="3"/>
  <c r="C63" i="3"/>
  <c r="C62" i="3"/>
  <c r="C60" i="3"/>
  <c r="C59" i="3"/>
  <c r="C58" i="3"/>
  <c r="C57" i="3"/>
  <c r="C55" i="3"/>
  <c r="C54" i="3"/>
  <c r="C53" i="3"/>
  <c r="C52" i="3"/>
  <c r="C50" i="3"/>
  <c r="C49" i="3"/>
  <c r="C48" i="3"/>
  <c r="C47" i="3"/>
  <c r="C71" i="3"/>
  <c r="C67" i="3"/>
  <c r="C61" i="3"/>
  <c r="C56" i="3"/>
  <c r="C51" i="3"/>
  <c r="C46" i="3"/>
  <c r="C45" i="3"/>
  <c r="C44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7" i="3"/>
  <c r="C26" i="3"/>
  <c r="C25" i="3"/>
  <c r="C24" i="3"/>
  <c r="C23" i="3"/>
  <c r="C22" i="3"/>
  <c r="C21" i="3"/>
  <c r="C20" i="3"/>
  <c r="C19" i="3"/>
  <c r="C18" i="3"/>
  <c r="H226" i="2" l="1"/>
  <c r="I226" i="2" s="1"/>
  <c r="H235" i="2"/>
  <c r="I235" i="2" s="1"/>
  <c r="D74" i="3" s="1"/>
  <c r="H233" i="2"/>
  <c r="I233" i="2" s="1"/>
  <c r="H232" i="2"/>
  <c r="I232" i="2" s="1"/>
  <c r="H231" i="2"/>
  <c r="I231" i="2" s="1"/>
  <c r="H230" i="2"/>
  <c r="I230" i="2" s="1"/>
  <c r="H229" i="2"/>
  <c r="F229" i="2"/>
  <c r="H228" i="2"/>
  <c r="I228" i="2" s="1"/>
  <c r="H225" i="2"/>
  <c r="I225" i="2" s="1"/>
  <c r="H224" i="2"/>
  <c r="I224" i="2" s="1"/>
  <c r="H215" i="2"/>
  <c r="I215" i="2" s="1"/>
  <c r="H204" i="2"/>
  <c r="I204" i="2" s="1"/>
  <c r="H203" i="2"/>
  <c r="I203" i="2" s="1"/>
  <c r="H202" i="2"/>
  <c r="I202" i="2" s="1"/>
  <c r="H201" i="2"/>
  <c r="I201" i="2" s="1"/>
  <c r="H200" i="2"/>
  <c r="I200" i="2" s="1"/>
  <c r="H199" i="2"/>
  <c r="I199" i="2" s="1"/>
  <c r="H198" i="2"/>
  <c r="I198" i="2" s="1"/>
  <c r="H197" i="2"/>
  <c r="I197" i="2" s="1"/>
  <c r="H196" i="2"/>
  <c r="I196" i="2" s="1"/>
  <c r="H195" i="2"/>
  <c r="I195" i="2" s="1"/>
  <c r="H180" i="2"/>
  <c r="I180" i="2" s="1"/>
  <c r="H150" i="2"/>
  <c r="I150" i="2" s="1"/>
  <c r="H170" i="2"/>
  <c r="I170" i="2" s="1"/>
  <c r="H169" i="2"/>
  <c r="I169" i="2" s="1"/>
  <c r="H168" i="2"/>
  <c r="I168" i="2" s="1"/>
  <c r="H167" i="2"/>
  <c r="I167" i="2" s="1"/>
  <c r="H166" i="2"/>
  <c r="I166" i="2" s="1"/>
  <c r="H154" i="2"/>
  <c r="I154" i="2" s="1"/>
  <c r="H153" i="2"/>
  <c r="I153" i="2" s="1"/>
  <c r="H152" i="2"/>
  <c r="I152" i="2" s="1"/>
  <c r="H151" i="2"/>
  <c r="I151" i="2" s="1"/>
  <c r="H149" i="2"/>
  <c r="I149" i="2" s="1"/>
  <c r="H148" i="2"/>
  <c r="I148" i="2" s="1"/>
  <c r="H147" i="2"/>
  <c r="I147" i="2" s="1"/>
  <c r="H130" i="2"/>
  <c r="I130" i="2" s="1"/>
  <c r="H129" i="2"/>
  <c r="I129" i="2" s="1"/>
  <c r="H136" i="2"/>
  <c r="I136" i="2" s="1"/>
  <c r="H135" i="2"/>
  <c r="I135" i="2" s="1"/>
  <c r="H125" i="2"/>
  <c r="I125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6" i="2"/>
  <c r="I106" i="2" s="1"/>
  <c r="D42" i="3" s="1"/>
  <c r="I42" i="3" s="1"/>
  <c r="H90" i="2"/>
  <c r="I90" i="2" s="1"/>
  <c r="H89" i="2"/>
  <c r="I89" i="2" s="1"/>
  <c r="D68" i="3" l="1"/>
  <c r="G68" i="3" s="1"/>
  <c r="D43" i="3"/>
  <c r="I74" i="3"/>
  <c r="D37" i="3"/>
  <c r="I37" i="3" s="1"/>
  <c r="D59" i="3"/>
  <c r="M59" i="3" s="1"/>
  <c r="D54" i="3"/>
  <c r="D72" i="3"/>
  <c r="I229" i="2"/>
  <c r="D73" i="3" s="1"/>
  <c r="H346" i="2"/>
  <c r="I346" i="2" s="1"/>
  <c r="H345" i="2"/>
  <c r="I345" i="2" s="1"/>
  <c r="H344" i="2"/>
  <c r="I344" i="2" s="1"/>
  <c r="H343" i="2"/>
  <c r="I343" i="2" s="1"/>
  <c r="H342" i="2"/>
  <c r="I342" i="2" s="1"/>
  <c r="D342" i="2"/>
  <c r="B342" i="2"/>
  <c r="H341" i="2"/>
  <c r="I341" i="2" s="1"/>
  <c r="H340" i="2"/>
  <c r="I340" i="2" s="1"/>
  <c r="H339" i="2"/>
  <c r="F339" i="2"/>
  <c r="H338" i="2"/>
  <c r="I338" i="2" s="1"/>
  <c r="H54" i="7"/>
  <c r="H53" i="7"/>
  <c r="H55" i="7" s="1"/>
  <c r="K73" i="3" l="1"/>
  <c r="G72" i="3"/>
  <c r="M54" i="3"/>
  <c r="K43" i="3"/>
  <c r="I339" i="2"/>
  <c r="I347" i="2" s="1"/>
  <c r="I54" i="7"/>
  <c r="I53" i="7"/>
  <c r="I55" i="7" s="1"/>
  <c r="C17" i="3"/>
  <c r="C13" i="3"/>
  <c r="D93" i="3" l="1"/>
  <c r="D349" i="2"/>
  <c r="B349" i="2"/>
  <c r="H351" i="2"/>
  <c r="I351" i="2" s="1"/>
  <c r="H350" i="2"/>
  <c r="I350" i="2" s="1"/>
  <c r="I93" i="3" l="1"/>
  <c r="H386" i="2"/>
  <c r="I386" i="2" s="1"/>
  <c r="H385" i="2"/>
  <c r="I385" i="2" s="1"/>
  <c r="H384" i="2"/>
  <c r="I384" i="2" s="1"/>
  <c r="H383" i="2"/>
  <c r="I383" i="2" s="1"/>
  <c r="H382" i="2"/>
  <c r="I382" i="2" s="1"/>
  <c r="H366" i="2" l="1"/>
  <c r="I366" i="2" s="1"/>
  <c r="H378" i="2"/>
  <c r="I378" i="2" s="1"/>
  <c r="H377" i="2"/>
  <c r="I377" i="2" s="1"/>
  <c r="H376" i="2"/>
  <c r="I376" i="2" s="1"/>
  <c r="H375" i="2"/>
  <c r="I375" i="2" s="1"/>
  <c r="D98" i="3" l="1"/>
  <c r="I379" i="2"/>
  <c r="F370" i="2"/>
  <c r="H254" i="2"/>
  <c r="I254" i="2" s="1"/>
  <c r="M98" i="3" l="1"/>
  <c r="F277" i="2"/>
  <c r="F278" i="2"/>
  <c r="D280" i="2" l="1"/>
  <c r="B280" i="2"/>
  <c r="H309" i="2"/>
  <c r="I309" i="2" s="1"/>
  <c r="F307" i="2"/>
  <c r="F306" i="2"/>
  <c r="H304" i="2"/>
  <c r="I304" i="2" s="1"/>
  <c r="H303" i="2"/>
  <c r="I303" i="2" s="1"/>
  <c r="H301" i="2"/>
  <c r="I301" i="2" s="1"/>
  <c r="H299" i="2"/>
  <c r="I299" i="2" s="1"/>
  <c r="H298" i="2"/>
  <c r="I298" i="2" s="1"/>
  <c r="H297" i="2"/>
  <c r="I297" i="2" s="1"/>
  <c r="H296" i="2"/>
  <c r="I296" i="2" s="1"/>
  <c r="H295" i="2"/>
  <c r="I295" i="2" s="1"/>
  <c r="H294" i="2"/>
  <c r="I294" i="2" s="1"/>
  <c r="H321" i="2"/>
  <c r="I321" i="2" s="1"/>
  <c r="F320" i="2"/>
  <c r="F319" i="2"/>
  <c r="F318" i="2"/>
  <c r="H372" i="2" l="1"/>
  <c r="I372" i="2" s="1"/>
  <c r="H371" i="2"/>
  <c r="I371" i="2" s="1"/>
  <c r="H370" i="2"/>
  <c r="I370" i="2" s="1"/>
  <c r="H369" i="2"/>
  <c r="I369" i="2" s="1"/>
  <c r="H362" i="2"/>
  <c r="I362" i="2" s="1"/>
  <c r="H361" i="2"/>
  <c r="I361" i="2" s="1"/>
  <c r="H365" i="2"/>
  <c r="I365" i="2" s="1"/>
  <c r="H364" i="2"/>
  <c r="I364" i="2" s="1"/>
  <c r="H363" i="2"/>
  <c r="I363" i="2" s="1"/>
  <c r="H360" i="2"/>
  <c r="I360" i="2" s="1"/>
  <c r="H359" i="2"/>
  <c r="I359" i="2" s="1"/>
  <c r="H358" i="2"/>
  <c r="I358" i="2" s="1"/>
  <c r="D97" i="3" l="1"/>
  <c r="I373" i="2"/>
  <c r="H381" i="2"/>
  <c r="I381" i="2" s="1"/>
  <c r="H357" i="2"/>
  <c r="I357" i="2" s="1"/>
  <c r="D327" i="2"/>
  <c r="B327" i="2"/>
  <c r="H49" i="7"/>
  <c r="H48" i="7"/>
  <c r="H47" i="7"/>
  <c r="H46" i="7"/>
  <c r="H45" i="7"/>
  <c r="D326" i="2"/>
  <c r="D325" i="2"/>
  <c r="D324" i="2"/>
  <c r="B326" i="2"/>
  <c r="B325" i="2"/>
  <c r="B324" i="2"/>
  <c r="H41" i="7"/>
  <c r="H34" i="7"/>
  <c r="H33" i="7"/>
  <c r="H40" i="7"/>
  <c r="H39" i="7"/>
  <c r="H38" i="7"/>
  <c r="H32" i="7"/>
  <c r="H31" i="7"/>
  <c r="H26" i="7"/>
  <c r="M97" i="3" l="1"/>
  <c r="I367" i="2"/>
  <c r="D96" i="3"/>
  <c r="I387" i="2"/>
  <c r="D99" i="3"/>
  <c r="H50" i="7"/>
  <c r="I47" i="7" s="1"/>
  <c r="H35" i="7"/>
  <c r="H42" i="7"/>
  <c r="H326" i="2" s="1"/>
  <c r="I326" i="2" s="1"/>
  <c r="H315" i="2"/>
  <c r="I315" i="2" s="1"/>
  <c r="H314" i="2"/>
  <c r="I314" i="2" s="1"/>
  <c r="H288" i="2"/>
  <c r="I288" i="2" s="1"/>
  <c r="H291" i="2"/>
  <c r="I291" i="2" s="1"/>
  <c r="H290" i="2"/>
  <c r="I290" i="2" s="1"/>
  <c r="H335" i="2"/>
  <c r="I335" i="2" s="1"/>
  <c r="D92" i="3" s="1"/>
  <c r="M99" i="3" l="1"/>
  <c r="I92" i="3"/>
  <c r="I96" i="3"/>
  <c r="D89" i="3"/>
  <c r="K89" i="3" s="1"/>
  <c r="I388" i="2"/>
  <c r="D95" i="3"/>
  <c r="I48" i="7"/>
  <c r="I45" i="7"/>
  <c r="I50" i="7" s="1"/>
  <c r="I46" i="7"/>
  <c r="H327" i="2"/>
  <c r="I327" i="2" s="1"/>
  <c r="I49" i="7"/>
  <c r="I336" i="2"/>
  <c r="H325" i="2"/>
  <c r="I325" i="2" s="1"/>
  <c r="I31" i="7"/>
  <c r="I32" i="7"/>
  <c r="I33" i="7"/>
  <c r="I34" i="7"/>
  <c r="I39" i="7"/>
  <c r="I40" i="7"/>
  <c r="I38" i="7"/>
  <c r="I41" i="7"/>
  <c r="H330" i="2"/>
  <c r="I330" i="2" s="1"/>
  <c r="H329" i="2"/>
  <c r="I329" i="2" s="1"/>
  <c r="H328" i="2"/>
  <c r="I328" i="2" s="1"/>
  <c r="H311" i="2"/>
  <c r="I311" i="2" s="1"/>
  <c r="H308" i="2"/>
  <c r="I308" i="2" s="1"/>
  <c r="H310" i="2"/>
  <c r="I310" i="2" s="1"/>
  <c r="H307" i="2"/>
  <c r="I307" i="2" s="1"/>
  <c r="H306" i="2"/>
  <c r="I306" i="2" s="1"/>
  <c r="H305" i="2"/>
  <c r="I305" i="2" s="1"/>
  <c r="H302" i="2"/>
  <c r="I302" i="2" s="1"/>
  <c r="H300" i="2"/>
  <c r="I300" i="2" s="1"/>
  <c r="H320" i="2"/>
  <c r="H319" i="2"/>
  <c r="H318" i="2"/>
  <c r="H289" i="2"/>
  <c r="I289" i="2" s="1"/>
  <c r="D88" i="3" l="1"/>
  <c r="I42" i="7"/>
  <c r="I312" i="2"/>
  <c r="I35" i="7"/>
  <c r="I320" i="2"/>
  <c r="I319" i="2"/>
  <c r="I318" i="2"/>
  <c r="H287" i="2"/>
  <c r="I287" i="2" s="1"/>
  <c r="H265" i="2"/>
  <c r="I265" i="2" s="1"/>
  <c r="H268" i="2"/>
  <c r="I268" i="2" s="1"/>
  <c r="H267" i="2"/>
  <c r="I267" i="2" s="1"/>
  <c r="H266" i="2"/>
  <c r="I266" i="2" s="1"/>
  <c r="H264" i="2"/>
  <c r="I264" i="2" s="1"/>
  <c r="H263" i="2"/>
  <c r="I263" i="2" s="1"/>
  <c r="H262" i="2"/>
  <c r="I262" i="2" s="1"/>
  <c r="H261" i="2"/>
  <c r="I261" i="2" s="1"/>
  <c r="I88" i="3" l="1"/>
  <c r="D90" i="3"/>
  <c r="K90" i="3" s="1"/>
  <c r="D82" i="3"/>
  <c r="G82" i="3" s="1"/>
  <c r="I292" i="2"/>
  <c r="D87" i="3"/>
  <c r="I322" i="2"/>
  <c r="H65" i="2"/>
  <c r="I65" i="2" s="1"/>
  <c r="G87" i="3" l="1"/>
  <c r="I66" i="2"/>
  <c r="D28" i="3"/>
  <c r="H271" i="2"/>
  <c r="I271" i="2" s="1"/>
  <c r="M28" i="3" l="1"/>
  <c r="D27" i="3"/>
  <c r="H19" i="7"/>
  <c r="H18" i="7"/>
  <c r="H20" i="7"/>
  <c r="H17" i="7"/>
  <c r="H16" i="7"/>
  <c r="H27" i="7"/>
  <c r="H25" i="7"/>
  <c r="H24" i="7"/>
  <c r="H15" i="7"/>
  <c r="H21" i="7" l="1"/>
  <c r="H28" i="7"/>
  <c r="H324" i="2" s="1"/>
  <c r="I324" i="2" s="1"/>
  <c r="H349" i="2" l="1"/>
  <c r="I349" i="2" s="1"/>
  <c r="H280" i="2"/>
  <c r="I280" i="2" s="1"/>
  <c r="I26" i="7"/>
  <c r="I24" i="7"/>
  <c r="I17" i="7"/>
  <c r="I19" i="7"/>
  <c r="I16" i="7"/>
  <c r="I15" i="7"/>
  <c r="I18" i="7"/>
  <c r="I20" i="7"/>
  <c r="I27" i="7"/>
  <c r="I25" i="7"/>
  <c r="I21" i="7" l="1"/>
  <c r="I352" i="2"/>
  <c r="D94" i="3"/>
  <c r="I28" i="7"/>
  <c r="H251" i="2"/>
  <c r="I251" i="2" s="1"/>
  <c r="H250" i="2"/>
  <c r="I250" i="2" s="1"/>
  <c r="H249" i="2"/>
  <c r="I249" i="2" s="1"/>
  <c r="G94" i="3" l="1"/>
  <c r="H194" i="2"/>
  <c r="I194" i="2" s="1"/>
  <c r="H193" i="2"/>
  <c r="I193" i="2" s="1"/>
  <c r="H78" i="2" l="1"/>
  <c r="I78" i="2" s="1"/>
  <c r="H192" i="2"/>
  <c r="I192" i="2" s="1"/>
  <c r="H191" i="2"/>
  <c r="I191" i="2" s="1"/>
  <c r="H187" i="2"/>
  <c r="I187" i="2" s="1"/>
  <c r="H178" i="2"/>
  <c r="I178" i="2" s="1"/>
  <c r="H101" i="2"/>
  <c r="I101" i="2" s="1"/>
  <c r="H71" i="2"/>
  <c r="I71" i="2" s="1"/>
  <c r="H161" i="2"/>
  <c r="I161" i="2" s="1"/>
  <c r="H142" i="2"/>
  <c r="I142" i="2" s="1"/>
  <c r="H124" i="2"/>
  <c r="I124" i="2" s="1"/>
  <c r="D65" i="3" l="1"/>
  <c r="M65" i="3" s="1"/>
  <c r="D31" i="3"/>
  <c r="D47" i="3"/>
  <c r="H157" i="2"/>
  <c r="I157" i="2" s="1"/>
  <c r="D55" i="3" s="1"/>
  <c r="H145" i="2"/>
  <c r="I145" i="2" s="1"/>
  <c r="H143" i="2"/>
  <c r="I143" i="2" s="1"/>
  <c r="D52" i="3" s="1"/>
  <c r="G31" i="3" l="1"/>
  <c r="D53" i="3"/>
  <c r="M55" i="3"/>
  <c r="G47" i="3"/>
  <c r="G52" i="3"/>
  <c r="I158" i="2"/>
  <c r="H85" i="2"/>
  <c r="I85" i="2" s="1"/>
  <c r="H60" i="2"/>
  <c r="I60" i="2" s="1"/>
  <c r="H59" i="2"/>
  <c r="I59" i="2" s="1"/>
  <c r="H58" i="2"/>
  <c r="I58" i="2" s="1"/>
  <c r="H56" i="2"/>
  <c r="I56" i="2" s="1"/>
  <c r="D25" i="3" s="1"/>
  <c r="H54" i="2"/>
  <c r="I54" i="2" s="1"/>
  <c r="H53" i="2"/>
  <c r="I53" i="2" s="1"/>
  <c r="H52" i="2"/>
  <c r="I52" i="2" s="1"/>
  <c r="H48" i="2"/>
  <c r="I48" i="2" s="1"/>
  <c r="D22" i="3" s="1"/>
  <c r="H46" i="2"/>
  <c r="I46" i="2" s="1"/>
  <c r="H45" i="2"/>
  <c r="I45" i="2" s="1"/>
  <c r="H44" i="2"/>
  <c r="I44" i="2" s="1"/>
  <c r="H42" i="2"/>
  <c r="I42" i="2" s="1"/>
  <c r="H41" i="2"/>
  <c r="I41" i="2" s="1"/>
  <c r="D20" i="3" s="1"/>
  <c r="I20" i="3" s="1"/>
  <c r="K53" i="3" l="1"/>
  <c r="D51" i="3"/>
  <c r="D21" i="3"/>
  <c r="I21" i="3" s="1"/>
  <c r="M25" i="3"/>
  <c r="K22" i="3"/>
  <c r="D26" i="3"/>
  <c r="D24" i="3"/>
  <c r="K24" i="3" s="1"/>
  <c r="I61" i="2"/>
  <c r="H331" i="2"/>
  <c r="I331" i="2" s="1"/>
  <c r="M26" i="3" l="1"/>
  <c r="D23" i="3"/>
  <c r="H332" i="2"/>
  <c r="I332" i="2" s="1"/>
  <c r="I333" i="2" s="1"/>
  <c r="I316" i="2"/>
  <c r="H279" i="2"/>
  <c r="I279" i="2" s="1"/>
  <c r="H284" i="2"/>
  <c r="I284" i="2" s="1"/>
  <c r="H283" i="2"/>
  <c r="I283" i="2" s="1"/>
  <c r="H278" i="2"/>
  <c r="I278" i="2" s="1"/>
  <c r="H277" i="2"/>
  <c r="I277" i="2" s="1"/>
  <c r="D86" i="3" l="1"/>
  <c r="G86" i="3" s="1"/>
  <c r="D85" i="3"/>
  <c r="D91" i="3"/>
  <c r="I285" i="2"/>
  <c r="I281" i="2"/>
  <c r="H257" i="2"/>
  <c r="I257" i="2" s="1"/>
  <c r="H270" i="2"/>
  <c r="I270" i="2" s="1"/>
  <c r="H253" i="2"/>
  <c r="I253" i="2" s="1"/>
  <c r="H252" i="2"/>
  <c r="I252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20" i="2"/>
  <c r="I220" i="2" s="1"/>
  <c r="H219" i="2"/>
  <c r="I219" i="2" s="1"/>
  <c r="H208" i="2"/>
  <c r="I208" i="2" s="1"/>
  <c r="H207" i="2"/>
  <c r="I207" i="2" s="1"/>
  <c r="H209" i="2"/>
  <c r="I209" i="2" s="1"/>
  <c r="H210" i="2"/>
  <c r="I210" i="2" s="1"/>
  <c r="H211" i="2"/>
  <c r="I211" i="2" s="1"/>
  <c r="H132" i="2"/>
  <c r="I132" i="2" s="1"/>
  <c r="H117" i="2"/>
  <c r="I117" i="2" s="1"/>
  <c r="D70" i="3" l="1"/>
  <c r="K70" i="3" s="1"/>
  <c r="I221" i="2"/>
  <c r="D66" i="3"/>
  <c r="M66" i="3" s="1"/>
  <c r="D78" i="3"/>
  <c r="G85" i="3"/>
  <c r="K91" i="3"/>
  <c r="D84" i="3"/>
  <c r="D75" i="3"/>
  <c r="K75" i="3" s="1"/>
  <c r="I272" i="2"/>
  <c r="D83" i="3"/>
  <c r="I258" i="2"/>
  <c r="D80" i="3"/>
  <c r="I244" i="2"/>
  <c r="I353" i="2"/>
  <c r="I255" i="2"/>
  <c r="H186" i="2"/>
  <c r="I186" i="2" s="1"/>
  <c r="H174" i="2"/>
  <c r="I174" i="2" s="1"/>
  <c r="D77" i="3" l="1"/>
  <c r="G78" i="3"/>
  <c r="K80" i="3"/>
  <c r="M83" i="3"/>
  <c r="D67" i="3"/>
  <c r="D79" i="3"/>
  <c r="D81" i="3"/>
  <c r="D71" i="3"/>
  <c r="I273" i="2"/>
  <c r="H185" i="2"/>
  <c r="I185" i="2" s="1"/>
  <c r="D64" i="3" s="1"/>
  <c r="G64" i="3" s="1"/>
  <c r="H179" i="2"/>
  <c r="I179" i="2" s="1"/>
  <c r="H138" i="2"/>
  <c r="I138" i="2" s="1"/>
  <c r="H162" i="2"/>
  <c r="I162" i="2" s="1"/>
  <c r="D57" i="3" s="1"/>
  <c r="H173" i="2"/>
  <c r="I173" i="2" s="1"/>
  <c r="D60" i="3" s="1"/>
  <c r="M60" i="3" s="1"/>
  <c r="H102" i="2"/>
  <c r="I102" i="2" s="1"/>
  <c r="D40" i="3" s="1"/>
  <c r="D62" i="3" l="1"/>
  <c r="G62" i="3" s="1"/>
  <c r="G40" i="3"/>
  <c r="G57" i="3"/>
  <c r="D76" i="3"/>
  <c r="H116" i="2"/>
  <c r="I116" i="2" s="1"/>
  <c r="D44" i="3" s="1"/>
  <c r="K44" i="3" l="1"/>
  <c r="H137" i="2"/>
  <c r="I137" i="2" s="1"/>
  <c r="D50" i="3" s="1"/>
  <c r="H77" i="2"/>
  <c r="I77" i="2" s="1"/>
  <c r="D33" i="3" s="1"/>
  <c r="K33" i="3" l="1"/>
  <c r="H131" i="2"/>
  <c r="I131" i="2" s="1"/>
  <c r="H127" i="2"/>
  <c r="I127" i="2" s="1"/>
  <c r="M50" i="3" l="1"/>
  <c r="D49" i="3"/>
  <c r="I49" i="3" s="1"/>
  <c r="D48" i="3"/>
  <c r="I139" i="2"/>
  <c r="H183" i="2"/>
  <c r="I183" i="2" s="1"/>
  <c r="H164" i="2"/>
  <c r="I164" i="2" s="1"/>
  <c r="D63" i="3" l="1"/>
  <c r="I212" i="2"/>
  <c r="K48" i="3"/>
  <c r="D46" i="3"/>
  <c r="D58" i="3"/>
  <c r="I175" i="2"/>
  <c r="H86" i="2"/>
  <c r="I86" i="2" s="1"/>
  <c r="H73" i="2"/>
  <c r="I73" i="2" s="1"/>
  <c r="K63" i="3" l="1"/>
  <c r="K58" i="3"/>
  <c r="D61" i="3"/>
  <c r="D56" i="3"/>
  <c r="I245" i="2"/>
  <c r="H104" i="2"/>
  <c r="I104" i="2" s="1"/>
  <c r="D41" i="3" s="1"/>
  <c r="H93" i="2"/>
  <c r="I93" i="2" s="1"/>
  <c r="H94" i="2"/>
  <c r="I94" i="2" s="1"/>
  <c r="H97" i="2"/>
  <c r="I97" i="2" s="1"/>
  <c r="H96" i="2"/>
  <c r="I96" i="2" s="1"/>
  <c r="H95" i="2"/>
  <c r="I95" i="2" s="1"/>
  <c r="H87" i="2"/>
  <c r="I87" i="2" s="1"/>
  <c r="D36" i="3" s="1"/>
  <c r="H83" i="2"/>
  <c r="I83" i="2" s="1"/>
  <c r="H74" i="2"/>
  <c r="I74" i="2" s="1"/>
  <c r="I79" i="2" s="1"/>
  <c r="H82" i="2"/>
  <c r="I82" i="2" s="1"/>
  <c r="D38" i="3" l="1"/>
  <c r="K36" i="3"/>
  <c r="D45" i="3"/>
  <c r="D35" i="3"/>
  <c r="D32" i="3"/>
  <c r="I32" i="3" s="1"/>
  <c r="I100" i="3" s="1"/>
  <c r="I118" i="2"/>
  <c r="I98" i="2"/>
  <c r="H21" i="2"/>
  <c r="I21" i="2" s="1"/>
  <c r="H22" i="2"/>
  <c r="I22" i="2" s="1"/>
  <c r="H36" i="2"/>
  <c r="I36" i="2" s="1"/>
  <c r="H35" i="2"/>
  <c r="I35" i="2" s="1"/>
  <c r="H34" i="2"/>
  <c r="I34" i="2" s="1"/>
  <c r="H33" i="2"/>
  <c r="I33" i="2" s="1"/>
  <c r="H32" i="2"/>
  <c r="I32" i="2" s="1"/>
  <c r="D15" i="3" l="1"/>
  <c r="G15" i="3" s="1"/>
  <c r="G35" i="3"/>
  <c r="D39" i="3"/>
  <c r="K41" i="3"/>
  <c r="K38" i="3"/>
  <c r="D34" i="3"/>
  <c r="D30" i="3"/>
  <c r="I119" i="2"/>
  <c r="D29" i="3" l="1"/>
  <c r="H31" i="2"/>
  <c r="I31" i="2" s="1"/>
  <c r="H30" i="2"/>
  <c r="I30" i="2" s="1"/>
  <c r="D19" i="3" s="1"/>
  <c r="G19" i="3" s="1"/>
  <c r="H19" i="2"/>
  <c r="I19" i="2" s="1"/>
  <c r="H18" i="2"/>
  <c r="I18" i="2" s="1"/>
  <c r="I25" i="2" l="1"/>
  <c r="D14" i="3"/>
  <c r="D13" i="3" s="1"/>
  <c r="K100" i="3"/>
  <c r="D18" i="3"/>
  <c r="D17" i="3" s="1"/>
  <c r="I49" i="2"/>
  <c r="I62" i="2" s="1"/>
  <c r="I392" i="2" l="1"/>
  <c r="J217" i="2" s="1"/>
  <c r="J38" i="2" l="1"/>
  <c r="J39" i="2"/>
  <c r="J40" i="2"/>
  <c r="J206" i="2"/>
  <c r="J181" i="2"/>
  <c r="J188" i="2"/>
  <c r="J189" i="2"/>
  <c r="J156" i="2"/>
  <c r="J172" i="2"/>
  <c r="J115" i="2"/>
  <c r="J134" i="2"/>
  <c r="J76" i="2"/>
  <c r="J92" i="2"/>
  <c r="J24" i="2"/>
  <c r="M100" i="3"/>
  <c r="G14" i="3"/>
  <c r="G100" i="3" s="1"/>
  <c r="D100" i="3"/>
  <c r="J235" i="2"/>
  <c r="J226" i="2"/>
  <c r="J232" i="2"/>
  <c r="J233" i="2"/>
  <c r="J230" i="2"/>
  <c r="J231" i="2"/>
  <c r="J225" i="2"/>
  <c r="J228" i="2"/>
  <c r="J229" i="2"/>
  <c r="J215" i="2"/>
  <c r="J224" i="2"/>
  <c r="J204" i="2"/>
  <c r="J203" i="2"/>
  <c r="J197" i="2"/>
  <c r="J195" i="2"/>
  <c r="J200" i="2"/>
  <c r="J202" i="2"/>
  <c r="J199" i="2"/>
  <c r="J196" i="2"/>
  <c r="J198" i="2"/>
  <c r="J201" i="2"/>
  <c r="J150" i="2"/>
  <c r="J180" i="2"/>
  <c r="J169" i="2"/>
  <c r="J170" i="2"/>
  <c r="J168" i="2"/>
  <c r="J166" i="2"/>
  <c r="J167" i="2"/>
  <c r="J151" i="2"/>
  <c r="J152" i="2"/>
  <c r="J154" i="2"/>
  <c r="J153" i="2"/>
  <c r="J147" i="2"/>
  <c r="J149" i="2"/>
  <c r="J148" i="2"/>
  <c r="J130" i="2"/>
  <c r="J129" i="2"/>
  <c r="J136" i="2"/>
  <c r="J135" i="2"/>
  <c r="J125" i="2"/>
  <c r="J113" i="2"/>
  <c r="J112" i="2"/>
  <c r="J108" i="2"/>
  <c r="J109" i="2"/>
  <c r="J111" i="2"/>
  <c r="J110" i="2"/>
  <c r="J106" i="2"/>
  <c r="J89" i="2"/>
  <c r="J90" i="2"/>
  <c r="J342" i="2"/>
  <c r="J345" i="2"/>
  <c r="J341" i="2"/>
  <c r="J344" i="2"/>
  <c r="J340" i="2"/>
  <c r="J346" i="2"/>
  <c r="J343" i="2"/>
  <c r="J338" i="2"/>
  <c r="J339" i="2"/>
  <c r="J349" i="2"/>
  <c r="J350" i="2"/>
  <c r="J351" i="2"/>
  <c r="J384" i="2"/>
  <c r="J386" i="2"/>
  <c r="J383" i="2"/>
  <c r="J385" i="2"/>
  <c r="J382" i="2"/>
  <c r="J366" i="2"/>
  <c r="J254" i="2"/>
  <c r="J375" i="2"/>
  <c r="J376" i="2"/>
  <c r="J378" i="2"/>
  <c r="J377" i="2"/>
  <c r="J309" i="2"/>
  <c r="J280" i="2"/>
  <c r="J301" i="2"/>
  <c r="J303" i="2"/>
  <c r="J304" i="2"/>
  <c r="J298" i="2"/>
  <c r="J299" i="2"/>
  <c r="J297" i="2"/>
  <c r="J296" i="2"/>
  <c r="J294" i="2"/>
  <c r="J295" i="2"/>
  <c r="J321" i="2"/>
  <c r="J369" i="2"/>
  <c r="J372" i="2"/>
  <c r="J371" i="2"/>
  <c r="J370" i="2"/>
  <c r="J361" i="2"/>
  <c r="J362" i="2"/>
  <c r="J364" i="2"/>
  <c r="J365" i="2"/>
  <c r="J359" i="2"/>
  <c r="J358" i="2"/>
  <c r="J360" i="2"/>
  <c r="J363" i="2"/>
  <c r="J381" i="2"/>
  <c r="J357" i="2"/>
  <c r="J326" i="2"/>
  <c r="J327" i="2"/>
  <c r="J325" i="2"/>
  <c r="J324" i="2"/>
  <c r="J314" i="2"/>
  <c r="J315" i="2"/>
  <c r="J288" i="2"/>
  <c r="J291" i="2"/>
  <c r="J290" i="2"/>
  <c r="J335" i="2"/>
  <c r="J330" i="2"/>
  <c r="J328" i="2"/>
  <c r="J329" i="2"/>
  <c r="J308" i="2"/>
  <c r="J311" i="2"/>
  <c r="J310" i="2"/>
  <c r="J305" i="2"/>
  <c r="J307" i="2"/>
  <c r="J306" i="2"/>
  <c r="J300" i="2"/>
  <c r="J302" i="2"/>
  <c r="J319" i="2"/>
  <c r="J320" i="2"/>
  <c r="J318" i="2"/>
  <c r="J289" i="2"/>
  <c r="J265" i="2"/>
  <c r="J287" i="2"/>
  <c r="J264" i="2"/>
  <c r="J261" i="2"/>
  <c r="J266" i="2"/>
  <c r="J267" i="2"/>
  <c r="J263" i="2"/>
  <c r="J262" i="2"/>
  <c r="J268" i="2"/>
  <c r="J65" i="2"/>
  <c r="J66" i="2" s="1"/>
  <c r="J271" i="2"/>
  <c r="J250" i="2"/>
  <c r="J251" i="2"/>
  <c r="J249" i="2"/>
  <c r="J194" i="2"/>
  <c r="J78" i="2"/>
  <c r="J193" i="2"/>
  <c r="J192" i="2"/>
  <c r="J191" i="2"/>
  <c r="J187" i="2"/>
  <c r="J178" i="2"/>
  <c r="J71" i="2"/>
  <c r="J101" i="2"/>
  <c r="J161" i="2"/>
  <c r="J142" i="2"/>
  <c r="J124" i="2"/>
  <c r="J145" i="2"/>
  <c r="J143" i="2"/>
  <c r="J157" i="2"/>
  <c r="I391" i="2"/>
  <c r="I390" i="2" s="1"/>
  <c r="J85" i="2"/>
  <c r="J56" i="2"/>
  <c r="J59" i="2"/>
  <c r="J60" i="2"/>
  <c r="J58" i="2"/>
  <c r="J52" i="2"/>
  <c r="J53" i="2"/>
  <c r="J54" i="2"/>
  <c r="J44" i="2"/>
  <c r="J41" i="2"/>
  <c r="J45" i="2"/>
  <c r="J46" i="2"/>
  <c r="J48" i="2"/>
  <c r="J42" i="2"/>
  <c r="J331" i="2"/>
  <c r="J332" i="2"/>
  <c r="J279" i="2"/>
  <c r="J277" i="2"/>
  <c r="J278" i="2"/>
  <c r="J284" i="2"/>
  <c r="J283" i="2"/>
  <c r="J257" i="2"/>
  <c r="J253" i="2"/>
  <c r="J252" i="2"/>
  <c r="J270" i="2"/>
  <c r="J241" i="2"/>
  <c r="J242" i="2"/>
  <c r="J240" i="2"/>
  <c r="J243" i="2"/>
  <c r="J238" i="2"/>
  <c r="J237" i="2"/>
  <c r="J239" i="2"/>
  <c r="J219" i="2"/>
  <c r="J220" i="2"/>
  <c r="J207" i="2"/>
  <c r="J208" i="2"/>
  <c r="J210" i="2"/>
  <c r="J209" i="2"/>
  <c r="J132" i="2"/>
  <c r="J211" i="2"/>
  <c r="J117" i="2"/>
  <c r="J174" i="2"/>
  <c r="J186" i="2"/>
  <c r="J185" i="2"/>
  <c r="J179" i="2"/>
  <c r="J162" i="2"/>
  <c r="J138" i="2"/>
  <c r="J102" i="2"/>
  <c r="J173" i="2"/>
  <c r="J116" i="2"/>
  <c r="J137" i="2"/>
  <c r="J77" i="2"/>
  <c r="J127" i="2"/>
  <c r="J131" i="2"/>
  <c r="J164" i="2"/>
  <c r="J183" i="2"/>
  <c r="J73" i="2"/>
  <c r="J86" i="2"/>
  <c r="J104" i="2"/>
  <c r="J93" i="2"/>
  <c r="J97" i="2"/>
  <c r="J94" i="2"/>
  <c r="J95" i="2"/>
  <c r="J96" i="2"/>
  <c r="J87" i="2"/>
  <c r="J83" i="2"/>
  <c r="J74" i="2"/>
  <c r="J82" i="2"/>
  <c r="E65" i="3" l="1"/>
  <c r="E69" i="3"/>
  <c r="E14" i="3"/>
  <c r="E42" i="3"/>
  <c r="J79" i="2"/>
  <c r="E96" i="3"/>
  <c r="E15" i="3"/>
  <c r="E16" i="3"/>
  <c r="E99" i="3"/>
  <c r="E97" i="3"/>
  <c r="E98" i="3"/>
  <c r="J244" i="2"/>
  <c r="J221" i="2"/>
  <c r="J118" i="2"/>
  <c r="J98" i="2"/>
  <c r="J347" i="2"/>
  <c r="J367" i="2"/>
  <c r="J373" i="2"/>
  <c r="J379" i="2"/>
  <c r="J387" i="2"/>
  <c r="J352" i="2"/>
  <c r="J61" i="2"/>
  <c r="J312" i="2"/>
  <c r="J336" i="2"/>
  <c r="J333" i="2"/>
  <c r="J316" i="2"/>
  <c r="J322" i="2"/>
  <c r="J292" i="2"/>
  <c r="J285" i="2"/>
  <c r="J281" i="2"/>
  <c r="J272" i="2"/>
  <c r="J258" i="2"/>
  <c r="J255" i="2"/>
  <c r="J212" i="2"/>
  <c r="J175" i="2"/>
  <c r="J158" i="2"/>
  <c r="J139" i="2"/>
  <c r="J388" i="2" l="1"/>
  <c r="J353" i="2"/>
  <c r="J273" i="2"/>
  <c r="J245" i="2"/>
  <c r="J119" i="2"/>
  <c r="J22" i="2" l="1"/>
  <c r="J31" i="2"/>
  <c r="J30" i="2"/>
  <c r="J36" i="2"/>
  <c r="J19" i="2"/>
  <c r="J32" i="2"/>
  <c r="J18" i="2"/>
  <c r="J34" i="2"/>
  <c r="J21" i="2"/>
  <c r="J33" i="2"/>
  <c r="J35" i="2"/>
  <c r="G101" i="3"/>
  <c r="J25" i="2" l="1"/>
  <c r="J49" i="2"/>
  <c r="J62" i="2" s="1"/>
  <c r="I101" i="3"/>
  <c r="J392" i="2" l="1"/>
  <c r="K101" i="3"/>
  <c r="M101" i="3" s="1"/>
  <c r="L101" i="3" s="1"/>
  <c r="H101" i="3"/>
  <c r="E45" i="3"/>
  <c r="E67" i="3"/>
  <c r="E39" i="3"/>
  <c r="E82" i="3"/>
  <c r="E62" i="3"/>
  <c r="E18" i="3"/>
  <c r="E60" i="3"/>
  <c r="E91" i="3"/>
  <c r="E57" i="3"/>
  <c r="E58" i="3"/>
  <c r="E23" i="3"/>
  <c r="E19" i="3"/>
  <c r="E55" i="3"/>
  <c r="E75" i="3"/>
  <c r="E44" i="3"/>
  <c r="E31" i="3"/>
  <c r="E38" i="3"/>
  <c r="E24" i="3"/>
  <c r="E52" i="3"/>
  <c r="E37" i="3"/>
  <c r="E94" i="3"/>
  <c r="E86" i="3"/>
  <c r="E79" i="3"/>
  <c r="J100" i="3"/>
  <c r="E46" i="3"/>
  <c r="E17" i="3"/>
  <c r="E83" i="3"/>
  <c r="E92" i="3"/>
  <c r="E54" i="3"/>
  <c r="E35" i="3"/>
  <c r="E61" i="3"/>
  <c r="E81" i="3"/>
  <c r="E66" i="3"/>
  <c r="E41" i="3"/>
  <c r="E48" i="3"/>
  <c r="E71" i="3"/>
  <c r="E25" i="3"/>
  <c r="E50" i="3"/>
  <c r="L100" i="3"/>
  <c r="F101" i="3"/>
  <c r="E27" i="3"/>
  <c r="E90" i="3"/>
  <c r="E85" i="3"/>
  <c r="E53" i="3"/>
  <c r="F100" i="3"/>
  <c r="E49" i="3"/>
  <c r="E64" i="3"/>
  <c r="E21" i="3"/>
  <c r="E36" i="3"/>
  <c r="E70" i="3"/>
  <c r="E68" i="3"/>
  <c r="E29" i="3"/>
  <c r="E80" i="3"/>
  <c r="E30" i="3"/>
  <c r="E32" i="3"/>
  <c r="E88" i="3"/>
  <c r="E89" i="3"/>
  <c r="E34" i="3"/>
  <c r="E22" i="3"/>
  <c r="H100" i="3"/>
  <c r="E51" i="3"/>
  <c r="E47" i="3"/>
  <c r="E84" i="3"/>
  <c r="E59" i="3"/>
  <c r="E43" i="3"/>
  <c r="E74" i="3"/>
  <c r="E72" i="3"/>
  <c r="E87" i="3"/>
  <c r="E26" i="3"/>
  <c r="E33" i="3"/>
  <c r="E28" i="3"/>
  <c r="E76" i="3"/>
  <c r="E63" i="3"/>
  <c r="E77" i="3"/>
  <c r="E40" i="3"/>
  <c r="E73" i="3"/>
  <c r="E93" i="3"/>
  <c r="E56" i="3"/>
  <c r="E78" i="3"/>
  <c r="E20" i="3"/>
  <c r="E95" i="3"/>
  <c r="E13" i="3"/>
  <c r="E100" i="3" l="1"/>
  <c r="J101" i="3"/>
</calcChain>
</file>

<file path=xl/sharedStrings.xml><?xml version="1.0" encoding="utf-8"?>
<sst xmlns="http://schemas.openxmlformats.org/spreadsheetml/2006/main" count="1602" uniqueCount="713">
  <si>
    <t>B.D.I.</t>
  </si>
  <si>
    <t>Item</t>
  </si>
  <si>
    <t>Descrição</t>
  </si>
  <si>
    <t>Peso (%)</t>
  </si>
  <si>
    <t>SERVIÇOS PRELIMINARES</t>
  </si>
  <si>
    <t>COBERTURA</t>
  </si>
  <si>
    <t>Código</t>
  </si>
  <si>
    <t>Quant.</t>
  </si>
  <si>
    <t>SINAPI</t>
  </si>
  <si>
    <t>CANTEIRO DE OBRA</t>
  </si>
  <si>
    <t>FDE</t>
  </si>
  <si>
    <t>LIMPEZA E DEMOLIÇÃO</t>
  </si>
  <si>
    <t>Total Por Etapa</t>
  </si>
  <si>
    <t>kg</t>
  </si>
  <si>
    <t>ESTRUTURA</t>
  </si>
  <si>
    <t>CDHU</t>
  </si>
  <si>
    <t>PLANTIO DE GRAMA ESMERALDA OU SÃO CARLOS OU CURITIBANA, EM PLACAS. AF_05/2022</t>
  </si>
  <si>
    <t>Base</t>
  </si>
  <si>
    <t>Unid</t>
  </si>
  <si>
    <t>Valor Unitário</t>
  </si>
  <si>
    <t>Preço Total</t>
  </si>
  <si>
    <t>TOTAL GERAL</t>
  </si>
  <si>
    <t>TOTAL SEM BDI</t>
  </si>
  <si>
    <t>Valor Unitário
com BDI</t>
  </si>
  <si>
    <t>%</t>
  </si>
  <si>
    <t>4.2</t>
  </si>
  <si>
    <t>CRONOGRAMA FÍSICO-FINANCEIRO</t>
  </si>
  <si>
    <t>TOTAL</t>
  </si>
  <si>
    <r>
      <t xml:space="preserve">MÊS 03
</t>
    </r>
    <r>
      <rPr>
        <sz val="11"/>
        <rFont val="Century Gothic"/>
        <family val="2"/>
      </rPr>
      <t>(90 DIAS)</t>
    </r>
  </si>
  <si>
    <r>
      <t xml:space="preserve">MÊS 04
</t>
    </r>
    <r>
      <rPr>
        <sz val="11"/>
        <rFont val="Century Gothic"/>
        <family val="2"/>
      </rPr>
      <t>(120 DIAS)</t>
    </r>
  </si>
  <si>
    <r>
      <t xml:space="preserve">MÊS 01
</t>
    </r>
    <r>
      <rPr>
        <sz val="10"/>
        <rFont val="Century Gothic"/>
        <family val="2"/>
      </rPr>
      <t>(30 DIAS)</t>
    </r>
  </si>
  <si>
    <t>R$</t>
  </si>
  <si>
    <r>
      <t xml:space="preserve">MÊS 02
</t>
    </r>
    <r>
      <rPr>
        <sz val="10"/>
        <rFont val="Century Gothic"/>
        <family val="2"/>
      </rPr>
      <t>(60 DIAS)</t>
    </r>
  </si>
  <si>
    <t>ACUMULADO</t>
  </si>
  <si>
    <t>m2</t>
  </si>
  <si>
    <t>2.1</t>
  </si>
  <si>
    <t>2.2</t>
  </si>
  <si>
    <t>3.1</t>
  </si>
  <si>
    <t>4.1</t>
  </si>
  <si>
    <t>5.1</t>
  </si>
  <si>
    <t>5.2</t>
  </si>
  <si>
    <r>
      <t xml:space="preserve">ENDEREÇO: </t>
    </r>
    <r>
      <rPr>
        <sz val="11"/>
        <rFont val="Century Gothic"/>
        <family val="2"/>
      </rPr>
      <t>Rua XV de novembro, nº 56, Centro - Itararé/SP - CEP: 18.460-007</t>
    </r>
  </si>
  <si>
    <t>1.0</t>
  </si>
  <si>
    <t>2.0</t>
  </si>
  <si>
    <t>COBERTURA/PASSARELA</t>
  </si>
  <si>
    <t>12.01.021</t>
  </si>
  <si>
    <t>09.01.020</t>
  </si>
  <si>
    <t>10.01.040</t>
  </si>
  <si>
    <t>11.16.040</t>
  </si>
  <si>
    <t>06.02.020</t>
  </si>
  <si>
    <t>06.11.040</t>
  </si>
  <si>
    <t>15.03.030</t>
  </si>
  <si>
    <t>16.12.060</t>
  </si>
  <si>
    <t>BROCA EM CONCRETO ARMADO DIÂMETRO DE 20CM – COMPLETA</t>
  </si>
  <si>
    <t>ESCAVAÇÃO MANUAL DE SOLO DE 1ª OU 2ª CATEGORIA EM VALA OU CAVA ATÉ 1,50M (BLOCOS)</t>
  </si>
  <si>
    <t>FORMA EM MADEIRA COMUM PARA FUNDAÇÃO (BLOCOS)</t>
  </si>
  <si>
    <t>ARMADURA EM BARRA DE AÇO CA-50 (A OU B) FYK = 500MPA (BLOCOS)</t>
  </si>
  <si>
    <t>LANÇAMENTO E ADENSAMENTO DE CONCRETO OU MASSA EM FUNDAÇÃO (BLOCOS)</t>
  </si>
  <si>
    <t>REATERRO MANUAL APILOADO SEM CONTROLE DE COMPACTAÇÃO (BLOCOS)</t>
  </si>
  <si>
    <t>FORNECIMENTO E MONTAGEM DE ESTRUTURA EM AÇO ASTM-36, SEM PINTURA (PILARES)</t>
  </si>
  <si>
    <t>FORNECIMENTO E MONTAGEM DE ESTRUTURA EM AÇO ASTM-36, SEM PINTURA (ESTRUTURA COBERTURA)</t>
  </si>
  <si>
    <t>TRAMA DE AÇO COMPOSTA POR TERÇAS PARA TELHADOS DE ATÉ 2 ÁGUAS PARA TELHA ONDULADA DE FIBROCIMENTO, METÁLICA, PLÁSTICA OU TERMOACÚSTICA, INCLUSO TRANSPORTE VERTICAL. AF_07/2019</t>
  </si>
  <si>
    <t>TELHAMENTO EM CHAPA DE AÇO PRÉ-PINTADA COM EPÓXI E POLIÉSTER, PERFIL TRAPEZOIDAL, COM ESPESSURA DE 0,50MM E ALTURA DE 40MM</t>
  </si>
  <si>
    <t>m</t>
  </si>
  <si>
    <t>m3</t>
  </si>
  <si>
    <t>02.08.050</t>
  </si>
  <si>
    <t>PLACA EM LONA COM IMPRESSÃO DIGITAL E ESTRUTURA EM MADEIRA</t>
  </si>
  <si>
    <t>02.10.020</t>
  </si>
  <si>
    <t>LOCAÇÃO DE OBRA DE EDIFICAÇÃO</t>
  </si>
  <si>
    <t>03.01.230</t>
  </si>
  <si>
    <t>DEMOLIÇÃO MECANIZADA DE CONCRETO SIMPLES, INCLUSIVE FRAGMENTAÇÃO E ACOMODAÇÃO DO MATERIAL</t>
  </si>
  <si>
    <t>05.07.040</t>
  </si>
  <si>
    <t>REMOÇÃO DE ENTULHO SEPARADO DE OBRA COM CAÇAMBA METÁLICA - TERRA, ALVENARIA, CONCRETO, ARGAMASSA, MADEIRA, PAPEL, PLÁSTICO OU METAL</t>
  </si>
  <si>
    <t>CALHA, RUFO, AFINS EM CHAPA GALVANIZADA Nº 24 – CORTE 0,50M</t>
  </si>
  <si>
    <t>16.33.052</t>
  </si>
  <si>
    <t>3.0</t>
  </si>
  <si>
    <t>CANTEIROS</t>
  </si>
  <si>
    <t>ASSENTAMENTO DE GUIA (MEIO-FIO) EM TRECHO RETO, CONFECCIONADA EM CONCRETO PRÉ-FABRICADO, DIMENSÕES 80X08X08X25CM (COMPRIMENTO X BASE INFERIOR X BASE SUPERIOR X ALTURA), PARA URBANIZAÇÃO INTERNA DE EMPREENDIMENTOS. AF_06/2016</t>
  </si>
  <si>
    <t>PAVIMENTO</t>
  </si>
  <si>
    <t>34.01.020</t>
  </si>
  <si>
    <t>LIMPEZA E REGULARIZAÇÃO DE ÁREAS PARA AJARDINAMENTO (JARDINS E CANTEIROS)</t>
  </si>
  <si>
    <t>PISO INTERTRAVADO</t>
  </si>
  <si>
    <t>EXECUÇÃO DE PAVIMENTO EM PISO INTERTRAVADO, COM BLOCO RETANGULAR COR NATURAL DE 20X10CM, ESPESSURA 6CM. AF_10/2022</t>
  </si>
  <si>
    <t>Subtotal 1.0</t>
  </si>
  <si>
    <t>Subtotal 2.0</t>
  </si>
  <si>
    <t>Subtotal 3.0</t>
  </si>
  <si>
    <t>4.0</t>
  </si>
  <si>
    <t>REVESTIMENTO/FECHAMENTOS EM ACM</t>
  </si>
  <si>
    <t>Subtotal 4.0</t>
  </si>
  <si>
    <t>Subtotal 5.0</t>
  </si>
  <si>
    <t>PROLONGAMENTO DA PASSARELA DE POLICARBONATO</t>
  </si>
  <si>
    <t>FABRICAÇÃO E INSTALAÇÃO DE TESOURA INTEIRA DE AÇO, VÃO DE 3,00M, PARA TELHA ONDULADA, DE FIBROCIMENTO, METÁLICA, PLÁSTICA OU TERMOACÚSTICA, INCLUSO IÇAMENTO. AF_12/20150</t>
  </si>
  <si>
    <t>unid</t>
  </si>
  <si>
    <t>16.32.120</t>
  </si>
  <si>
    <t>PISO PASSARELA (PROLONGAMENTO)</t>
  </si>
  <si>
    <t>11.18.040</t>
  </si>
  <si>
    <t>11.04.020</t>
  </si>
  <si>
    <t>LASTRO DE PEDRA BRITADA</t>
  </si>
  <si>
    <t>CONCRETO NÃO ESTRUTURAL EXECUTADO NO LOCAL, MÍNIMO 150KG CIMENTO/M3</t>
  </si>
  <si>
    <t>18.08.032</t>
  </si>
  <si>
    <t>1.1.1</t>
  </si>
  <si>
    <t>1.1.2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</si>
  <si>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</si>
  <si>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</si>
  <si>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</si>
  <si>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</si>
  <si>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</si>
  <si>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</si>
  <si>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</si>
  <si>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</si>
  <si>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</si>
  <si>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</si>
  <si>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2.2.1</t>
  </si>
  <si>
    <t>2.2.2</t>
  </si>
  <si>
    <t>4.2.1</t>
  </si>
  <si>
    <t>4.2.2</t>
  </si>
  <si>
    <t>COBERTURA PLANA EM CHAPA DE POLICARBONATO ALVEOLAR DE 10MM</t>
  </si>
  <si>
    <t>PINTURA DA ESTRUTURA</t>
  </si>
  <si>
    <t>REVESTIMENTO EM PORCELANATO ESMALTADO ANTIDERRAPANTE PARA ÁREA EXTERNA E AMBIENTE COM ALTO TRÁFEGO, GRUPO DE ABSORÇÃO BIa, ASSENTADO COM ARGAMASSA COLANTE INDUSTRIALIZADA, REJUNTADO</t>
  </si>
  <si>
    <t>5.0</t>
  </si>
  <si>
    <t>5.3</t>
  </si>
  <si>
    <t>SALAS ABERTAS E ESCADA</t>
  </si>
  <si>
    <t>SALA DE PROJEÇÃO</t>
  </si>
  <si>
    <t>BANHEIROS</t>
  </si>
  <si>
    <t>03.10.140</t>
  </si>
  <si>
    <t>REMOÇÃO DE PINTURA E MASSA COM LIXAMENTO</t>
  </si>
  <si>
    <t>04.07.020</t>
  </si>
  <si>
    <t>RETIRADA DE FORRO QUALQUER EM PLACAS OU TIRAS FIXADAS</t>
  </si>
  <si>
    <t>17.40.150</t>
  </si>
  <si>
    <t>RESINA ACRÍLICA PARA PISO DE GRANILITE</t>
  </si>
  <si>
    <t>33.02.060</t>
  </si>
  <si>
    <t>MASSA CORRIDA A BASE DE PVA</t>
  </si>
  <si>
    <t>33.10.010</t>
  </si>
  <si>
    <t>TINTA LATEX ANTIMOFO EM MASSA, INCLUSIVE PREPARO</t>
  </si>
  <si>
    <t>11.16.220</t>
  </si>
  <si>
    <t>NIVELAMENTO DE PISO EM CONCRETO COM ACABADORA DE SUPERFÍCIE</t>
  </si>
  <si>
    <t>03.02.040</t>
  </si>
  <si>
    <t>DEMOLIÇÃO MANUAL DE ALVENARIA DE ELEVAÇÃO OU ELEMENTO VAZADO, INCLUINDO REVESTIMENTO</t>
  </si>
  <si>
    <t>DIVISÓRIA EM PLACAS DUPLAS DE GESSO ACARTONADO, RESISTÊNCIA AO FOGO 60 MINUTOS, ESPESSURA 120/70MM - 2ST / 2ST LM</t>
  </si>
  <si>
    <t>14.30.440</t>
  </si>
  <si>
    <t>23.09.040</t>
  </si>
  <si>
    <t>PORTA LISA COM BATENTE MADEIRA - 80x210cm</t>
  </si>
  <si>
    <t>JANELA DE ALUMÍNIO DE CORRER COM 4 FOLHAS PARA VIDROS, COM VIDROS, BATENTE, ACABAMENTO COM ACETATO OU BRILHANTE E FERRAGENS. EXCLUSIVE ALIZAR E CONTRAMARCO. FORNECIMENTO E INSTALAÇÃO. AF_12/2019</t>
  </si>
  <si>
    <t>33.12.011</t>
  </si>
  <si>
    <t>ESMALTE À BASE DE ÁGUA EM MADEIRA, INCLUSIVE PREPARO</t>
  </si>
  <si>
    <t>17.02.220</t>
  </si>
  <si>
    <t>REBOCO</t>
  </si>
  <si>
    <t>17.02.120</t>
  </si>
  <si>
    <t>EMBOÇO COMUM</t>
  </si>
  <si>
    <t>23.08.242</t>
  </si>
  <si>
    <t>PORTA LISA DE CORRER SUSPENSA EM MADEIRA COM BATENTE</t>
  </si>
  <si>
    <t>44.20.120</t>
  </si>
  <si>
    <t>CANOPLA PARA VÁLVULA DE DESCARGA</t>
  </si>
  <si>
    <t>44.20.280</t>
  </si>
  <si>
    <t>TAMPA DE PLÁSTICO PARA BACIA SANITÁRIA</t>
  </si>
  <si>
    <t>RALO SIFONADO, PVC, DN 100x40mm, JUNTA SOLDÁVEL, FORNECIDO E INSTALADO EM RAMAL DE DESCARGA OU EM RAMAL DE ESGOTO SANITÁRIO. AF_08/2022</t>
  </si>
  <si>
    <t>22.03.070</t>
  </si>
  <si>
    <t>FORRO EM LÂMINA DE PVC</t>
  </si>
  <si>
    <t>55.01.080</t>
  </si>
  <si>
    <t>LIMPEZA COMPLEMENTAR E ESPECIAL DE PEÇAS E APARELHOS SANITÁRIOS</t>
  </si>
  <si>
    <t>CAMARIM (VESTIÁRIOS E BANHEIROS)</t>
  </si>
  <si>
    <t>HALL DE ENTRADA E BILHETERIA</t>
  </si>
  <si>
    <t>04.09.020</t>
  </si>
  <si>
    <t>RETIRADA DE ESQUADRIA METÁLICA EM GERAL</t>
  </si>
  <si>
    <t>24.20.020</t>
  </si>
  <si>
    <t>RECOLOCAÇÃO DE ESQUADRIAS METÁLICAS</t>
  </si>
  <si>
    <t>24.20.090</t>
  </si>
  <si>
    <t>SOLDA MIG EM ESQUADRIAS METÁLICAS</t>
  </si>
  <si>
    <t>26.01.040</t>
  </si>
  <si>
    <t>VIDRO LISO TRANSPARENTE DE 4mm</t>
  </si>
  <si>
    <t>33.11.050</t>
  </si>
  <si>
    <t>ESMALTE À BASE ÁGUA EM SUPERFÍCIE METÁLICA, INCLUSIVE PREPARO</t>
  </si>
  <si>
    <t>15.80.018</t>
  </si>
  <si>
    <t>TINTA LATEX STANDARD INCLUSIVE PREPARO E RETOQUE DE MASSA NIVELADORA</t>
  </si>
  <si>
    <t>28.01.550</t>
  </si>
  <si>
    <t>FECHADURA COM MAÇANETA TIPO ALAVANCA EM AÇO INOXIDÁVEL, PARA PORTA EXTERNA</t>
  </si>
  <si>
    <t>30.08.030</t>
  </si>
  <si>
    <t>ASSENTO ARTICULADO PARA BANHO, EM ALUMÍNIO COM PINTURA EPÓXI DE 700X450mm</t>
  </si>
  <si>
    <t>43.02.080</t>
  </si>
  <si>
    <t>CHUVEIRO ELÉTRICO DE 6.500W/220V, COM RESISTÊNCIA BLINDADA</t>
  </si>
  <si>
    <t>25.02.050</t>
  </si>
  <si>
    <t>PORTA VENEZIANA DE ABRIR EM ALUMÍNIO, LINHA COMERCIAL</t>
  </si>
  <si>
    <t>BARRA DE APOIO LATERAL ARTICULADA, COM TRAVA, EM AÇO INOX POLIDO, FIXADA NA PAREDE - FORNECIMENTO E INSTALAÇÃO; AF_01/2020</t>
  </si>
  <si>
    <t>GRADIL EM FERRO FIXADO EM VÃOS DE JANELAS, FORMADO POR BARRAS CHATAS DE 25X4,8MM. AF_04/2019</t>
  </si>
  <si>
    <t>44.03.130</t>
  </si>
  <si>
    <t>44.03.180</t>
  </si>
  <si>
    <t>44.03.050</t>
  </si>
  <si>
    <t>SABONETEIRA TIPO DISPENSER, PARA REFIL DE 800ml</t>
  </si>
  <si>
    <t>DISPENSER TOALHEIRO EM ABS, PARA FOLHAS</t>
  </si>
  <si>
    <t>DISPENSER PAPEL HIGIÊNICO EM ABS PARA ROLÃO 300/600m, COM VISOR</t>
  </si>
  <si>
    <t>PALCO</t>
  </si>
  <si>
    <t>AUDITÓRIO</t>
  </si>
  <si>
    <t>21.10.220</t>
  </si>
  <si>
    <t>RODAPÉ DE CORDÃO DE POLIAMIDA</t>
  </si>
  <si>
    <t>20.10.040</t>
  </si>
  <si>
    <t>RODAPÉ DE MADEIRA DE 7 x 1,5 cm</t>
  </si>
  <si>
    <t>03.10.100</t>
  </si>
  <si>
    <t>REMOÇÃO DE PINTURA EM SUPERFÍCIES DE MADEIRA E/OU METÁLICAS COM LIXAMENTO</t>
  </si>
  <si>
    <t>21.20.500</t>
  </si>
  <si>
    <t>CANTONEIRA EM ALUMÍNIO ANTIDERRAPANTE DE 50X30mm</t>
  </si>
  <si>
    <t>14.02.030</t>
  </si>
  <si>
    <t>ALVENARIA DE ELEVAÇÃO DE 1/2 TIJOLO MACIÇO COMUM</t>
  </si>
  <si>
    <t>04.06.020</t>
  </si>
  <si>
    <t>RETIRADA DE PISO EM MATERIAL SINTÉTICO ASSENTADO A COLA</t>
  </si>
  <si>
    <t>11.03.090</t>
  </si>
  <si>
    <t>CONCRETO PREPARADO NO LOCAL, FCK= 20MPa</t>
  </si>
  <si>
    <t>21.04.110</t>
  </si>
  <si>
    <t>REVESTIMENTO COM CARPETE PARA TRÁFEGO INTENSO, USO COMERCIAL, TIPO BOUCLÊ DE 6 mm</t>
  </si>
  <si>
    <t>22.03.122</t>
  </si>
  <si>
    <t>FORRO EM FIBRA MINERAL NRC 0.85, EM PLACAS ACÚSTICAS REMOVÍVEIS DE 625mm X 1250 mm</t>
  </si>
  <si>
    <t>22.20.040</t>
  </si>
  <si>
    <t>RECOLOCAÇÃO DE FORROS APOIADOS OU ENCAIXADOS</t>
  </si>
  <si>
    <t>04.07.040</t>
  </si>
  <si>
    <t>RETIRADA DE FORRO QUALQUER EM PLACAS OU TIRAS APOIADAS</t>
  </si>
  <si>
    <t xml:space="preserve">TOTAL DO BDI </t>
  </si>
  <si>
    <t>5.1.1</t>
  </si>
  <si>
    <t>5.1.2</t>
  </si>
  <si>
    <t>5.1.3</t>
  </si>
  <si>
    <t>5.1.4</t>
  </si>
  <si>
    <t>5.2.1</t>
  </si>
  <si>
    <t>5.2.3</t>
  </si>
  <si>
    <t>5.2.6</t>
  </si>
  <si>
    <t>5.2.4</t>
  </si>
  <si>
    <t>5.2.2</t>
  </si>
  <si>
    <t>5.2.5</t>
  </si>
  <si>
    <t>5.2.7</t>
  </si>
  <si>
    <t>5.3.1</t>
  </si>
  <si>
    <t>5.3.3</t>
  </si>
  <si>
    <t>5.3.5</t>
  </si>
  <si>
    <t>5.3.4</t>
  </si>
  <si>
    <t>5.3.2</t>
  </si>
  <si>
    <t>5.3.6</t>
  </si>
  <si>
    <t>5.3.7</t>
  </si>
  <si>
    <t>5.3.8</t>
  </si>
  <si>
    <t>5.3.9</t>
  </si>
  <si>
    <t>Subtotal 8.0</t>
  </si>
  <si>
    <t>8.0</t>
  </si>
  <si>
    <t>Subtotal 7.0</t>
  </si>
  <si>
    <r>
      <t>DATA DE ELABORAÇÃO:</t>
    </r>
    <r>
      <rPr>
        <sz val="11"/>
        <rFont val="Century Gothic"/>
        <family val="2"/>
      </rPr>
      <t xml:space="preserve"> 22 de Março de 2024</t>
    </r>
  </si>
  <si>
    <t>INSTALAÇÕES ELÉTRICAS</t>
  </si>
  <si>
    <t>REMOÇÕES E RETIRADAS</t>
  </si>
  <si>
    <t>REMOÇÃO DE INTERRUPTORES/ TOMADAS ELÉTRICAS, DE FORMA MANUAL, SEM REAPROVEITAMENTO. AF_09/2023</t>
  </si>
  <si>
    <t>REMOÇÃO DE LUMINÁRIAS, DE FORMA MANUAL, SEM REAPROVEITAMENTO. AF_09/2023</t>
  </si>
  <si>
    <t>REMOÇÃO DE CABOS ELÉTRICOS, COM SEÇÃO MAIOR QUE 2,5mm² E MENOR QUE 10mm², DE FORMA MANUAL, SEM REAPROVEITAMENTO. AF_09/2023</t>
  </si>
  <si>
    <t>REDE LÓGICA E TELEFONIA</t>
  </si>
  <si>
    <t>LUMINÁRIA, LÂMPADAS E ACESSÓRIOS</t>
  </si>
  <si>
    <t>DISPOSITIVO DE PROTEÇÃO</t>
  </si>
  <si>
    <t>DISPOSITIVO ELÉTRICO EMBUTIDO</t>
  </si>
  <si>
    <t>FIOS E CABOS</t>
  </si>
  <si>
    <t>ACESSÓRIOS</t>
  </si>
  <si>
    <t>40.07.010</t>
  </si>
  <si>
    <t>40.11.010</t>
  </si>
  <si>
    <t>39.04.070</t>
  </si>
  <si>
    <t>42.05.310</t>
  </si>
  <si>
    <t>42.05.300</t>
  </si>
  <si>
    <t>42.20.190</t>
  </si>
  <si>
    <t>CAIXA EM PVC DE 4'X2'</t>
  </si>
  <si>
    <t>CAIXA DE INSPEÇÃO DO TERRA CILÍNDRICA EM PVC RÍGIDO, DIÂMETRO DE 300mm - H=250mm</t>
  </si>
  <si>
    <t>TAMPA PARA CAIXA DE INSPEÇÃO CILÍNDRICA, AÇO GALVANIZADO</t>
  </si>
  <si>
    <t>SOLDA EXOTÉRMICA CONEXÃO CABO-HASTE EM x SOBREPOSTO, BITOLA DO CABO DE 35mm² A 50mm² PARA HASTE DE 5/8" E 3/4"</t>
  </si>
  <si>
    <t>INTERRUPTOR SIMPLES (1 MÓDULO), 10A/250V, INCLUINDO SUPORTE E PLACA - FORNECIMENTO E INSTALAÇÃO. AF_12/2015</t>
  </si>
  <si>
    <t>HASTE DE ATERRAMENTO, DIÂMETRO 5/8", COM 3 METROS - FORNECIMENTO E INSTALAÇÃO. AF_08/2023</t>
  </si>
  <si>
    <t>CAPTOR TIPO FRANKLIN PARA SPDA - FORNECIMENTO E INSTALAÇÃO. AF_08/2023</t>
  </si>
  <si>
    <t>ADEQUAÇÃO DA FACHADA E PASSARELA</t>
  </si>
  <si>
    <t>2.2.3</t>
  </si>
  <si>
    <t>2.2.4</t>
  </si>
  <si>
    <t>2.2.5</t>
  </si>
  <si>
    <t>2.2.6</t>
  </si>
  <si>
    <t>2.2.7</t>
  </si>
  <si>
    <t>4.3</t>
  </si>
  <si>
    <t>4.1.1</t>
  </si>
  <si>
    <t>4.1.2</t>
  </si>
  <si>
    <t>4.1.3</t>
  </si>
  <si>
    <t>4.1.4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</si>
  <si>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</si>
  <si>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</si>
  <si>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</si>
  <si>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</si>
  <si>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</si>
  <si>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</si>
  <si>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</si>
  <si>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</si>
  <si>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</si>
  <si>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</si>
  <si>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</si>
  <si>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</si>
  <si>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</si>
  <si>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</si>
  <si>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</si>
  <si>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</si>
  <si>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</si>
  <si>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</si>
  <si>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</si>
  <si>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</si>
  <si>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5.1.5</t>
  </si>
  <si>
    <t>5.1.6</t>
  </si>
  <si>
    <t>5.1.7</t>
  </si>
  <si>
    <t>5.1.8</t>
  </si>
  <si>
    <t>5.1.9</t>
  </si>
  <si>
    <t>5.1.10</t>
  </si>
  <si>
    <t>5.1.11</t>
  </si>
  <si>
    <t>5.3.10</t>
  </si>
  <si>
    <t>5.3.11</t>
  </si>
  <si>
    <t>5.4</t>
  </si>
  <si>
    <t>5.4.1</t>
  </si>
  <si>
    <t>5.4.2</t>
  </si>
  <si>
    <t>5.4.3</t>
  </si>
  <si>
    <t>5.4.4</t>
  </si>
  <si>
    <t>5.5</t>
  </si>
  <si>
    <t>5.5.1</t>
  </si>
  <si>
    <t>5.5.2</t>
  </si>
  <si>
    <t>5.5.3</t>
  </si>
  <si>
    <t>5.5.4</t>
  </si>
  <si>
    <t>BARRA DE APOIO RETA, EM AÇO INOX POLIDO, COMPRIMENTO 80cm, FIXADA NA PAREDE - FORNECIMENTO E INSTALAÇÃO. AF_01/2020</t>
  </si>
  <si>
    <t>PUXADOR PARA PCD, FIXADO NA PORTA - FORNECIMENTO E INSTALAÇÃO. AF_01/2020</t>
  </si>
  <si>
    <t>06.03.086</t>
  </si>
  <si>
    <t>BARRA DE APOIO COM FIXAÇÃO LATERAL PARA LAVATÓRIO (40cm)</t>
  </si>
  <si>
    <t>5.2.8</t>
  </si>
  <si>
    <t>5.2.9</t>
  </si>
  <si>
    <t>5.2.10</t>
  </si>
  <si>
    <t>5.2.11</t>
  </si>
  <si>
    <t>5.2.12</t>
  </si>
  <si>
    <t>LIMPEZA DE SUPERFÍCIE COM JATO DE ALTA PRESSÃO</t>
  </si>
  <si>
    <t>5.1.12</t>
  </si>
  <si>
    <t>5.2.13</t>
  </si>
  <si>
    <t>SANITÁRIOS EXTERNOS PCD FEMININO E MASCULINO</t>
  </si>
  <si>
    <t>SANITÁRIOS EXTERNOS FEMININO E MASCULINO</t>
  </si>
  <si>
    <t>4.1.5</t>
  </si>
  <si>
    <t>4.3.10</t>
  </si>
  <si>
    <t>4.3.11</t>
  </si>
  <si>
    <t>4.3.12</t>
  </si>
  <si>
    <t>4.3.13</t>
  </si>
  <si>
    <t>5.4.5</t>
  </si>
  <si>
    <t>5.4.6</t>
  </si>
  <si>
    <t>5.4.7</t>
  </si>
  <si>
    <t>5.4.8</t>
  </si>
  <si>
    <t>5.4.9</t>
  </si>
  <si>
    <t>5.4.10</t>
  </si>
  <si>
    <t>5.4.11</t>
  </si>
  <si>
    <t>5.4.12</t>
  </si>
  <si>
    <t>5.4.13</t>
  </si>
  <si>
    <t>5.4.14</t>
  </si>
  <si>
    <t>5.4.15</t>
  </si>
  <si>
    <t>5.4.16</t>
  </si>
  <si>
    <t>5.4.17</t>
  </si>
  <si>
    <t>5.4.18</t>
  </si>
  <si>
    <t>5.4.19</t>
  </si>
  <si>
    <t>5.4.20</t>
  </si>
  <si>
    <t>5.4.21</t>
  </si>
  <si>
    <t>5.4.22</t>
  </si>
  <si>
    <t>5.4.23</t>
  </si>
  <si>
    <t>BARRA DE APOIO EM "L", EM AÇO INOX POLIDO 80X80cm, FIXADA NA PAREDE - FORNECIMENTO E INSTALAÇÃO. AF_01/2020</t>
  </si>
  <si>
    <t>BARRA DE APOIO RETA, EM AÇO INOX POLIDO, COMPRIMENTO 70cm, FIXADA NA PAREDE - FORNECIMENTO E INSTALAÇÃO. AF_01/2020</t>
  </si>
  <si>
    <t>5.4.24</t>
  </si>
  <si>
    <t>5.4.25</t>
  </si>
  <si>
    <t>5.4.26</t>
  </si>
  <si>
    <t>5.4.27</t>
  </si>
  <si>
    <t>5.4.28</t>
  </si>
  <si>
    <t>4.1.6</t>
  </si>
  <si>
    <t>ENTRADA DE ÁGUA</t>
  </si>
  <si>
    <t>REGISTRO REGULADOR DE VAZÃO PARA CHUVEIRO E DUCHA EM LATÃO CROMADO COM CANOPLA, DN=1/2'</t>
  </si>
  <si>
    <t>ACABAMENTO MONOCOMANDO PARA CHUVEIRO FORNECIMENTO E INSTALAÇÃO. AF_01/2020</t>
  </si>
  <si>
    <t>5.4.29</t>
  </si>
  <si>
    <t>5.4.30</t>
  </si>
  <si>
    <t>46.01.020</t>
  </si>
  <si>
    <t>46.01.030</t>
  </si>
  <si>
    <t>TUBO DE PVC RÍGIDO SOLDÁVEL MARROM, DN=25mm, (3/4"), INCLUSIVE CONEXÕES</t>
  </si>
  <si>
    <t>TUBO DE PVC RÍGIDO SOLDÁVEL MARROM, DN=32mm, (1"), INCLUSIVE CONEXÕES</t>
  </si>
  <si>
    <t>47.01.050</t>
  </si>
  <si>
    <t>TORNEIRA DE BOIA PARA CAIXA D'ÁGUA, ROSCÁVEL, 1" - FORNECIMENTO E INSTALAÇÃO. AF_08/2021</t>
  </si>
  <si>
    <t>ADAPTADOR COM FLANGE E ANEL DE VEDAÇÃO, PVC, SOLDÁVEL, DN 32mm X 3/4, INSTALADO EM RESERVAÇÃO DE ÁGUA DE EDIFICAÇÃO QUE POSSUA RESERVATÓRIO DE FIBRA/FIBROCIMENTO. FORNECIMENTO E INSTALAÇÃO. AF_06/2016</t>
  </si>
  <si>
    <t>REGISTRO DE GAVETA EM LATÃO FUNDIDO SEM ACABAMENTO, DN 1 1/2"</t>
  </si>
  <si>
    <t>PINTURA PAREDE EXTERNA</t>
  </si>
  <si>
    <t>33.10.050</t>
  </si>
  <si>
    <t>TINTA ACRÍLICA EM MASSA, INCLUSIVE PREPARO</t>
  </si>
  <si>
    <t>6.1</t>
  </si>
  <si>
    <t>6.2</t>
  </si>
  <si>
    <t>6.3</t>
  </si>
  <si>
    <t>Subtotal 6.0</t>
  </si>
  <si>
    <t>6.0</t>
  </si>
  <si>
    <t>PONTO DE CONSUMO TERMINAL DE ÁGUA FRIA (SUBRAMAL) COM TUBULAÇÃO DE PVC, DN 25mm, INSTALADO EM RAMAL DE ÁGUA, INCLUSOS RASGO E CHUMBAMENTO EM ALVENARIA. AF_12/2014</t>
  </si>
  <si>
    <t>5.6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</si>
  <si>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</si>
  <si>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</si>
  <si>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</si>
  <si>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</si>
  <si>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</si>
  <si>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</si>
  <si>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</si>
  <si>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</si>
  <si>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</si>
  <si>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5.6.10</t>
  </si>
  <si>
    <t>5.6.11</t>
  </si>
  <si>
    <t>5.6.12</t>
  </si>
  <si>
    <t>5.6.13</t>
  </si>
  <si>
    <t>5.6.14</t>
  </si>
  <si>
    <t>5.6.15</t>
  </si>
  <si>
    <t>7.0</t>
  </si>
  <si>
    <r>
      <t>BASES:</t>
    </r>
    <r>
      <rPr>
        <sz val="11"/>
        <rFont val="Century Gothic"/>
        <family val="2"/>
      </rPr>
      <t xml:space="preserve"> SINAPI 02/2024 São Paulo - Boletim CDHU 193 02/2024 - FDE 01/2024 São Paulo</t>
    </r>
  </si>
  <si>
    <r>
      <t xml:space="preserve">DATA BASE: </t>
    </r>
    <r>
      <rPr>
        <sz val="11"/>
        <rFont val="Century Gothic"/>
        <family val="2"/>
      </rPr>
      <t>Janeiro/2024</t>
    </r>
  </si>
  <si>
    <t>47.02.200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</si>
  <si>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</si>
  <si>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</si>
  <si>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</si>
  <si>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</si>
  <si>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</si>
  <si>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</si>
  <si>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</si>
  <si>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</si>
  <si>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</si>
  <si>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</si>
  <si>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r>
      <t xml:space="preserve">ENDEREÇO: </t>
    </r>
    <r>
      <rPr>
        <sz val="11"/>
        <rFont val="Century Gothic"/>
        <family val="2"/>
      </rPr>
      <t>Rua XV de Novembro, nº 56, Centro - Itararé/SP - CEP: 18.460-007</t>
    </r>
  </si>
  <si>
    <t>41.31.101</t>
  </si>
  <si>
    <t>PROJETOR LED RETANGULAR, POTÊNCIA DE 30W, FLUXO LUMINOSO DE 2250 A 2400lm, TEMPERATURA COR 6.500K, BIVOLT</t>
  </si>
  <si>
    <t>RELÉ FOTOELÉTRICO 50/60 Hz, 110/220 V, 1200VA, COMPLETO</t>
  </si>
  <si>
    <t>COMPOSIÇÃO DE PREÇO UNITÁRIO (CPU)</t>
  </si>
  <si>
    <t>ITEM</t>
  </si>
  <si>
    <t>CÓDIGO</t>
  </si>
  <si>
    <t>BASE</t>
  </si>
  <si>
    <t>DESCRIÇÃO</t>
  </si>
  <si>
    <t>UNID.</t>
  </si>
  <si>
    <t>QUANT.</t>
  </si>
  <si>
    <t>CUSTO UNIT.</t>
  </si>
  <si>
    <t>CUSTO TOTAL</t>
  </si>
  <si>
    <t>CPU-001</t>
  </si>
  <si>
    <t>PMI</t>
  </si>
  <si>
    <t>TOTAL DO SERVIÇO</t>
  </si>
  <si>
    <t>CPU-002</t>
  </si>
  <si>
    <t>UNID</t>
  </si>
  <si>
    <t>RASGO EM ALVENARIA PARA EMBUTIR ELETRODUTOS, COM FIXAÇÃO, QUEBRA E CHUBAMENTO, INCLUINDO FECHAMENTO DE RASGO COM CHAPISCO, EMBOÇO, REBOCO E MASSA CORRIDA</t>
  </si>
  <si>
    <t>17.02.020</t>
  </si>
  <si>
    <t>RASGO EM ALVENARIA PARA ELETRODUTOS COM DIÂMETRO MENORES OU IGUAIS A 40MM. AF_05/2015,</t>
  </si>
  <si>
    <t>CHUMBAMENTO LINEAR EM ALVENARIA PARA RAMAIS/ DISTRIBUIÇÃO COM DIÂMETRO MENORES OU IGUAIS A 40MM. AF_05/25015</t>
  </si>
  <si>
    <t>CHAPISCO</t>
  </si>
  <si>
    <t>GRADIL</t>
  </si>
  <si>
    <t>16.01.058</t>
  </si>
  <si>
    <t>GRADIL ELETROFUNDIDO GALV. COM PINTURA ELETROSTÁTICA 62x132mm BARRA 25x2mm</t>
  </si>
  <si>
    <t>16.01.045</t>
  </si>
  <si>
    <t>PORTÃO EM GRADIL ELETROFUNDIDO</t>
  </si>
  <si>
    <t>COTAÇÃO</t>
  </si>
  <si>
    <t>FORNECIMENTO E MONTAGEM DE FACHADA EM REVESTIMENTO DE PLACAS DE ALUMÍNIO COMPOSTO "ACM", ESPESSURA DE 4mm PARA ÁREA EXTERNA, COM FORNECIMENTO E MONTAGEM DE ESTRUTURA METÁLICA EM PERFIL METALON, CONFORME PROJETO E MEMORIAL DESCRITIVO.</t>
  </si>
  <si>
    <t>conj.</t>
  </si>
  <si>
    <t>1.1</t>
  </si>
  <si>
    <t>1.2</t>
  </si>
  <si>
    <t>1.2.1</t>
  </si>
  <si>
    <t>1.2.2</t>
  </si>
  <si>
    <t>ESCAVAÇÃO MANUAL DE SOLO DE 1ª OU 2ª CATEGORIA EM VALA OU CAVA ATÉ 1,50M (BALDRAME)</t>
  </si>
  <si>
    <t>FORMA EM MADEIRA COMUM PARA FUNDAÇÃO (BALDRAME)</t>
  </si>
  <si>
    <t>ARMADURA EM BARRA DE AÇO CA-50 (A OU B) FYK = 500MPA (BALDRAME)</t>
  </si>
  <si>
    <t>LANÇAMENTO E ADENSAMENTO DE CONCRETO OU MASSA EM FUNDAÇÃO (BALDRAME)</t>
  </si>
  <si>
    <t>REATERRO MANUAL APILOADO SEM CONTROLE DE COMPACTAÇÃO (BALDRAME)</t>
  </si>
  <si>
    <t>11.01.130</t>
  </si>
  <si>
    <t>CONCRETO USINADO, FCK = 25MPA (BLOCOS)</t>
  </si>
  <si>
    <t>CONCRETO USINADO, FCK = 25MPA (BALDRAME)</t>
  </si>
  <si>
    <t>10.01.060</t>
  </si>
  <si>
    <t>ARMADURA EM BARRA DE AÇO CA-60 (A OU B) FYK = 500MPA (BALDRAME)</t>
  </si>
  <si>
    <t>GRADE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</si>
  <si>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</si>
  <si>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</si>
  <si>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</si>
  <si>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</si>
  <si>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</si>
  <si>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</si>
  <si>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</si>
  <si>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</si>
  <si>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</si>
  <si>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6.3.10</t>
  </si>
  <si>
    <t>SERVIÇOS INTERNOS - ANDAR SUPERIOR</t>
  </si>
  <si>
    <t>SERVIÇOS INTERNOS - ANDAR INFERIOR</t>
  </si>
  <si>
    <t>SERVIÇOS EXTERNOS</t>
  </si>
  <si>
    <t>ELETRODUTOS E ELETROCALHA</t>
  </si>
  <si>
    <t>38.21.120</t>
  </si>
  <si>
    <t>ELETROCALHA LISA GALVANIZADA A FOGO, 100X50mm, COM ACESSÓRIOS</t>
  </si>
  <si>
    <t>40.02.080</t>
  </si>
  <si>
    <t>CAIXA DE PASSAGEM EM CHAPA, COM TAMPA PARAFUSADA, 300X300X120mm</t>
  </si>
  <si>
    <t>37.13.600</t>
  </si>
  <si>
    <t>37.13.630</t>
  </si>
  <si>
    <t>DISJUNTOR TERMOMAGNÉTICO, UNIPOLAR 127/220V, CORRENTE DE 10A ATÉ 30A</t>
  </si>
  <si>
    <t>DISJUNTOR TERMOMAGNÉTICO, BIPOLAR 220/380V, CORRENTE DE 10A ATÉ 50A</t>
  </si>
  <si>
    <t>DISJUNTOR TERMOMAGNÉTICO TRIPOLAR, CORRENTE NOMINAL DE 125A - FORNECIMENTO E INSTALAÇÃO. AF_10/2020</t>
  </si>
  <si>
    <t>39.02.010</t>
  </si>
  <si>
    <t>39.02.016</t>
  </si>
  <si>
    <t>39.02.020</t>
  </si>
  <si>
    <t>CABO DE COBRE FLEXÍVEL ISOLADO, 16mm², 0,6/1,0 KV, PARA REDE AÉREA DE DISTRIBUIÇÃO DE ENERGIA ELÉTRICA DE BAIXA TENSÃO - FORNECIMENTO E INSTALAÇÃO. AF_07/2020 (PRETO OU VERMELHO)</t>
  </si>
  <si>
    <t>CABO DE COBRE FLEXÍVEL ISOLADO, 16mm², 0,6/1,0 KV, PARA REDE AÉREA DE DISTRIBUIÇÃO DE ENERGIA ELÉTRICA DE BAIXA TENSÃO - FORNECIMENTO E INSTALAÇÃO. AF_07/2020 (VERDE)</t>
  </si>
  <si>
    <t>CABO DE COBRE FLEXÍVEL ISOLADO, 25mm², 0,6/1,0 KV, PARA REDE AÉREA DE DISTRIBUIÇÃO DE ENERGIA ELÉTRICA DE BAIXA TENSÃO - FORNECIMENTO E INSTALAÇÃO. AF_07/2020 (AZUL CLARO)</t>
  </si>
  <si>
    <t>CABO DE COBRE FLEXÍVEL ISOLADO, 25mm², 0,6/1,0 KV, PARA REDE AÉREA DE DISTRIBUIÇÃO DE ENERGIA ELÉTRICA DE BAIXA TENSÃO - FORNECIMENTO E INSTALAÇÃO. AF_07/2020 (PRETO OU VERMELHO)</t>
  </si>
  <si>
    <t>CABO DE COBRE FLEXÍVEL ISOLADO, 16mm², 0,6/1,0 KV, PARA REDE AÉREA DE DISTRIBUIÇÃO DE ENERGIA ELÉTRICA DE BAIXA TENSÃO - FORNECIMENTO E INSTALAÇÃO. AF_07/2020 (AZUL CLARO)</t>
  </si>
  <si>
    <t>CABO DE COBRE FLEXÍVEL ISOLADO, 50mm², 0,6/1,0 KV, PARA REDE AÉREA DE DISTRIBUIÇÃO DE ENERGIA ELÉTRICA DE BAIXA TENSÃO - FORNECIMENTO E INSTALAÇÃO. AF_07/2020 (PRETO OU VERMELHO)</t>
  </si>
  <si>
    <t>37.03.240</t>
  </si>
  <si>
    <t>QUADRO DE DISTRIBUIÇÃO UNIVERSAL DE EMBUTIR, PARA DISJUNTORES 56 DIN / 40 BOLT-ON - 225A - SEM COMPONENTES</t>
  </si>
  <si>
    <t>INTERRUPTOR SIMPLES (1 MÓDULO) COM INTERRUPTOR PARALELO (1 MÓDULO), 10A/250V, INCLUINDO SUPORTE E PLACA - FORNECIMENTO E INSTALAÇÃO. AF_12/2015</t>
  </si>
  <si>
    <t>38.13.016</t>
  </si>
  <si>
    <t>ELETRODUTO CORRUGADO EM POLIETILENO DE ALTA DENSIDADE, DN=40mm, COM ACESSÓRIOS</t>
  </si>
  <si>
    <t>38.13.020</t>
  </si>
  <si>
    <t>ELETRODUTO CORRUGADO EM POLIETILENO DE ALTA DENSIDADE, DN=50mm, COM ACESSÓRIOS</t>
  </si>
  <si>
    <t>38.13.030</t>
  </si>
  <si>
    <t>ELETRODUTO CORRUGADO EM POLIETILEO DE ALTA DENSIDADE, DN=60mm, COM ACESSÓRIOS</t>
  </si>
  <si>
    <t>38.13.010</t>
  </si>
  <si>
    <t>ELETRODUTO CORRUGADO EM POLIETILENO DE ALTA DENSIDADE, DN=25mm, COM ACESSÓRIOS</t>
  </si>
  <si>
    <t>TOMADA DE EMBUTIR (1 MÓDULO), 2P+T 10A, INCLUINDO SUPORTE E PLACA - FORNECIMENTO E INSTALAÇÃO. AF_03/2023</t>
  </si>
  <si>
    <t>TOMADA DE EMBUTIR (1 MÓDULO), 2P+T 20A, INCLUINDO SUPORTE E PLACA - FORNECIMENTO E INSTALAÇÃO. AF_03/2023</t>
  </si>
  <si>
    <t>40.10.016</t>
  </si>
  <si>
    <t>CONTATOR DE POTÊNCIA 12A - 1NA+1NF</t>
  </si>
  <si>
    <t>ELETRICISTA</t>
  </si>
  <si>
    <t>AJUDANTE DE ELETRICISTA</t>
  </si>
  <si>
    <t>LUMINÁRIA PAINEL PLAFON LED 36W - QUADRADA DE SOBREPOR 40X40CM - 4000K</t>
  </si>
  <si>
    <t>h</t>
  </si>
  <si>
    <t>FITA ISOLANTE DE 20M, REF. 3M SCOTH 33MR OU EQUIVALENTE - USO ESPECIAL</t>
  </si>
  <si>
    <t>B.01.000.010116</t>
  </si>
  <si>
    <t>B.07.000.049501</t>
  </si>
  <si>
    <t>B.01.000.010115</t>
  </si>
  <si>
    <t>CPU-003</t>
  </si>
  <si>
    <t>CPU-004</t>
  </si>
  <si>
    <t>CPU-005</t>
  </si>
  <si>
    <t xml:space="preserve">FORNECIMENTO E INSTALAÇÃO DE LUMINÁRIA PAINEL PLAFON LED 36W - QUADRADA DE SOBREPOR 40X40CM </t>
  </si>
  <si>
    <t xml:space="preserve">FORNECIMENTO E INSTALAÇÃO DE LUMINÁRIA PAINEL PLAFON LED 36W - QUADRADA DE EMBUTIR 60X60CM </t>
  </si>
  <si>
    <t xml:space="preserve">FORNECIMENTO E INSTALAÇÃO DE LUMINÁRIA PAINEL PLAFON LED 18W - REDONDA DE EMBUTIR 20CM </t>
  </si>
  <si>
    <t>FORNECIMENTO E INSTALAÇÃO DE ARANDELA PERFIL QUADRADO PARA PAREDE, EFEITO 02 FACHOS, COR PRETA, COM 01 LÂMPADA DE LED HALOPIN, G9, 5 A 7W BRANCO QUENTE</t>
  </si>
  <si>
    <t>LÂMPADA DE LED HALOPIM, BASE G9, 5 A 7W PARA ARANDELA, 3000K (BRANCO QUENTE)</t>
  </si>
  <si>
    <t>PREVENÇÃO E COMBATE A INCÊNDIOS</t>
  </si>
  <si>
    <t>SISTEMA DE ALARME DE INCÊNDIO, ELÉTRICO E ILUMINAÇÃO DE EMERGÊNCIA</t>
  </si>
  <si>
    <t>SINALIZAÇÃO DE PLACAS</t>
  </si>
  <si>
    <t>EXTINTORES</t>
  </si>
  <si>
    <t>09.08.086</t>
  </si>
  <si>
    <t>38.04.040</t>
  </si>
  <si>
    <t>39.12.530</t>
  </si>
  <si>
    <t>09.09.083</t>
  </si>
  <si>
    <t>ELETRODUTO GALVANIZADO CONFORME NBR13057 - 3/4' COM ACESSÓRIOS</t>
  </si>
  <si>
    <t>CABO DE COBRE FLEXÍVEL BLINDADO DE 2 X 2,5 MM², ISOLAMENTO 600V, ISOLAÇÃO EM VC/E 105°C - PARA DETECÇÃO DE INCÊNDIO</t>
  </si>
  <si>
    <t>COMPOSIÇÃO PARAMÉTRICA DE PONTO ELÉTRICO DE ILUMINAÇÃO, COM INTERRUPTOR SIMPLES, EM EDIFÍCIO RESIDENCIAL COM ELETRODUTO EMBUTIDO EM RASGOS NAS PAREDES, INCLUSO TOMADA, ELETRODUTO, CABO, RASGO E CHUMBAMENTO (SEM LUMINÁRIA E LÂMPADA). AF_11/2022</t>
  </si>
  <si>
    <t>50.05.270</t>
  </si>
  <si>
    <t>CENTRAL DE DETECÇÃO E ALARME DE INCÊNDIO COMPLETA, AUTONOMIA DE 1 HORA PARA 12 LAÇOS, 220V/12V</t>
  </si>
  <si>
    <t>50.05.400</t>
  </si>
  <si>
    <t>SIRENE ELETRÔNICA EM CAIXA METÁLICA DE 4X4</t>
  </si>
  <si>
    <t>50.05.430</t>
  </si>
  <si>
    <t>DETECTOR ÓPTICO DE FUMAÇA COM BASE ENDEREÇÁVEL</t>
  </si>
  <si>
    <t>ACIONADOR DO ALARME DE INCÊNDIO</t>
  </si>
  <si>
    <t>37.13.610</t>
  </si>
  <si>
    <t>DISJUNTOR TERMOMAGNÉTICO, UNIPOLAR 127/220V, CORRENTE DE 35A ATÉ 50A</t>
  </si>
  <si>
    <t>IL-83 ILUMINAÇÃO AUTONOMA DE EMERGÊNCIA - LED</t>
  </si>
  <si>
    <t>50.10.110</t>
  </si>
  <si>
    <t>50.10.120</t>
  </si>
  <si>
    <t>EXTINTOR MANUAL DE PÓ QUÍMICO SECO ABC - CAPACIDADE DE 4KG</t>
  </si>
  <si>
    <t>EXTINTOR MANUAL DE PÓ QUÍMICO SECO ABC - CAPACIDADE DE 6KG</t>
  </si>
  <si>
    <t>50.10.100</t>
  </si>
  <si>
    <t>EXTINTOR MANUAL DE ÁGUA PRESSURIZADA - CAPACIDADE DE 10 LITROS</t>
  </si>
  <si>
    <t>50.10.058</t>
  </si>
  <si>
    <t>EXTINTOR MANUAL DE PÓ QUÍMICO SECO BC - CAPACIDADE DE 4KG</t>
  </si>
  <si>
    <t>97.02.193</t>
  </si>
  <si>
    <t>PLACA DE SINALIZAÇÃO EM PVC FOTOLUMINESCENTE (200x200mm), COM INDICAÇÃO DE EQUIPAMENTOS DE ALARME, DETECÇÃO E EXTINÇÃO DE INCÊNDIO</t>
  </si>
  <si>
    <t>97.02.195</t>
  </si>
  <si>
    <t>PLACA DE SINALIZAÇÃO EM PVC FOTOLUMINESCENTE (240x120mm), COM INDICAÇÃO DE ROTA DE EVACUAÇÃO E SAÍDA DE EMERGÊNCIA</t>
  </si>
  <si>
    <t>OBJETO: REVITALIZAÇÃO DA FACHADA E ADEQUAÇÕES INTERNAS DO TEATRO MUNICIPAL</t>
  </si>
  <si>
    <t>CAIXAS E QUADROS</t>
  </si>
  <si>
    <t>09.02.043</t>
  </si>
  <si>
    <t>DPS - DISPOSITIVO DE PROTEÇÃO CONTRA SURTOS (ENERGIA)</t>
  </si>
  <si>
    <t>CABO DE COBRE DE 1,5mm², ISOLAMENTO 750V - ISOLAÇÃO EM PVC 70ºC (PRETO OU VERMELHO)</t>
  </si>
  <si>
    <t>CABO DE COBRE DE 1,5mm², ISOLAMENTO 750V - ISOLAÇÃO EM PVC 70ºC (AZUL CLARO)</t>
  </si>
  <si>
    <t>CABO DE COBRE DE 1,5mm², ISOLAMENTO 750V - ISOLAÇÃO EM PVC 70ºC (BRANCO)</t>
  </si>
  <si>
    <t>CABO DE COBRE DE 1,5mm², ISOLAMENTO 750V - ISOLAÇÃO EM PVC 70ºC (VERDE)</t>
  </si>
  <si>
    <t>CABO DE COBRE DE 2,5mm², ISOLAMENTO 750V - ISOLAÇÃO EM PVC 70ºC (PRETO OU VERMELHO)</t>
  </si>
  <si>
    <t>CABO DE COBRE DE 2,5mm², ISOLAMENTO 750V - ISOLAÇÃO EM PVC 70ºC (AZUL CLARO)</t>
  </si>
  <si>
    <t>CABO DE COBRE DE 2,5mm², ISOLAMENTO 750V - ISOLAÇÃO EM PVC 70ºC (BRANCO)</t>
  </si>
  <si>
    <t>CABO DE COBRE DE 2,5mm², ISOLAMENTO 750V - ISOLAÇÃO EM PVC 70ºC (VERDE)</t>
  </si>
  <si>
    <t>CABO DE COBRE DE 4mm², ISOLAMENTO 750V - ISOLAÇÃO EM PVC 70ºC (PRETO OU VERMELHO)</t>
  </si>
  <si>
    <t>CABO DE COBRE DE 4mm², ISOLAMENTO 750V - ISOLAÇÃO EM PVC 70ºC (AZUL CLARO)</t>
  </si>
  <si>
    <t>CABO DE COBRE DE 4mm², ISOLAMENTO 750V - ISOLAÇÃO EM PVC 70ºC (VERDE)</t>
  </si>
  <si>
    <t>CABO DE COBRE FLEXÍVEL ISOLADO, 25mm², 0,6/1,0 KV, PARA REDE AÉREA DE DISTRIBUIÇÃO DE ENERGIA ELÉTRICA DE BAIXA TENSÃO - FORNECIMENTO E INSTALAÇÃO. AF_07/2020 (VERDE)</t>
  </si>
  <si>
    <t>6.1.1</t>
  </si>
  <si>
    <t>6.1.2</t>
  </si>
  <si>
    <t>6.1.3</t>
  </si>
  <si>
    <t>6.1.4</t>
  </si>
  <si>
    <t>6.1.5</t>
  </si>
  <si>
    <t>6.1.6</t>
  </si>
  <si>
    <t>97.02.197</t>
  </si>
  <si>
    <t>PLACA DE SINALIZAÇÃO EM PVC, COM INDICAÇÃO DE ALERTA</t>
  </si>
  <si>
    <t>97.02.210</t>
  </si>
  <si>
    <t>PLACA DE SINALIZAÇÃO EM PVC PARA AMBIENTES</t>
  </si>
  <si>
    <t>COMPLEMENTOS</t>
  </si>
  <si>
    <t xml:space="preserve">LAUDO DE INSTALAÇÃO/MANUTENÇÃO CMAR, CONFORME IT-10, INCLUSIVE ART/RRT. </t>
  </si>
  <si>
    <t xml:space="preserve">LAUDO DE INSTALAÇÃO/MANUTENÇÃO MEDIDAS CONTRA INCÊNDIO, INCLUSIVE ART/RRT. </t>
  </si>
  <si>
    <t xml:space="preserve">LAUDO DE CONFORMIDADE INSTALAÇÕES ELÉTRICAS, CONFORME IT-41 INCLUSIVE ART/RRT. </t>
  </si>
  <si>
    <t xml:space="preserve">LAUDO DE CONFORMIDADE SPDA, CONFORME IT-41 INCLUSIVE ART/RRT. </t>
  </si>
  <si>
    <t>TREINAMENTO DE BRIGADA DE INCÊNDIO, INCLUSIVE ATESTADO</t>
  </si>
  <si>
    <t>RELATÓRIO DE COMISSIONAMENTO E RELATÓRIO DE INSPEÇÃO PERÍODICA DO SISTEMA DE DETECÇÃO E ALARME DE INCÊNDIO</t>
  </si>
  <si>
    <t>PLANILHA ORÇAMENTÁRIA</t>
  </si>
  <si>
    <t>ELABORAÇÃO DE PROJETO DE PREVENÇÃO E COMBATE A INCÊNDIO NO TEATRO MUNICIPAL "SYLVIO MACHADO", COM EMISSÃO DE ART/RRT E APROVAÇÃO JUNTO AO CORPO DE BOMBEIROS DO ESTADO DE SÃO PAULO</t>
  </si>
  <si>
    <t>7.1.1</t>
  </si>
  <si>
    <t>7.7.7</t>
  </si>
  <si>
    <t>7.1.2</t>
  </si>
  <si>
    <t>7.1.3</t>
  </si>
  <si>
    <t>7.1.4</t>
  </si>
  <si>
    <t>7.2.1</t>
  </si>
  <si>
    <t>7.2.2</t>
  </si>
  <si>
    <t>7.3.1</t>
  </si>
  <si>
    <t>7.3.2</t>
  </si>
  <si>
    <t>7.3.3</t>
  </si>
  <si>
    <t>7.3.4</t>
  </si>
  <si>
    <t>7.3.5</t>
  </si>
  <si>
    <t>7.4.1</t>
  </si>
  <si>
    <t>7.4.2</t>
  </si>
  <si>
    <t>7.4.3</t>
  </si>
  <si>
    <t>7.4.4</t>
  </si>
  <si>
    <t>7.4.5</t>
  </si>
  <si>
    <t>7.4.6</t>
  </si>
  <si>
    <t>7.4.7</t>
  </si>
  <si>
    <t>7.4.8</t>
  </si>
  <si>
    <t>7.4.9</t>
  </si>
  <si>
    <t>7.4.10</t>
  </si>
  <si>
    <t>7.4.11</t>
  </si>
  <si>
    <t>7.4.13</t>
  </si>
  <si>
    <t>7.4.14</t>
  </si>
  <si>
    <t>7.4.15</t>
  </si>
  <si>
    <t>7.4.16</t>
  </si>
  <si>
    <t>7.4.17</t>
  </si>
  <si>
    <t>7.4.18</t>
  </si>
  <si>
    <t>7.4.19</t>
  </si>
  <si>
    <t>7.5.1</t>
  </si>
  <si>
    <t>7.5.2</t>
  </si>
  <si>
    <t>7.6.1</t>
  </si>
  <si>
    <t>7.6.2</t>
  </si>
  <si>
    <t>7.6.3</t>
  </si>
  <si>
    <t>7.6.4</t>
  </si>
  <si>
    <t>7.7.1</t>
  </si>
  <si>
    <t>7.7.2</t>
  </si>
  <si>
    <t>7.7.3</t>
  </si>
  <si>
    <t>7.7.4</t>
  </si>
  <si>
    <t>7.7.5</t>
  </si>
  <si>
    <t>7.7.6</t>
  </si>
  <si>
    <t>7.7.8</t>
  </si>
  <si>
    <t>7.7.9</t>
  </si>
  <si>
    <t>7.8.1</t>
  </si>
  <si>
    <t>7.9.1</t>
  </si>
  <si>
    <t>7.9.2</t>
  </si>
  <si>
    <t>7.9.3</t>
  </si>
  <si>
    <t>7.9.4</t>
  </si>
  <si>
    <t>7.10.1</t>
  </si>
  <si>
    <t>7.10.2</t>
  </si>
  <si>
    <t>7.10.3</t>
  </si>
  <si>
    <t>MONTAGEM E DESMONTAGEM DE ANDAIME TORRE METÁLICA COM ALTURA ATÉ 10m</t>
  </si>
  <si>
    <t>02.05.060</t>
  </si>
  <si>
    <t>02.05.202</t>
  </si>
  <si>
    <t>ANDAIME TORRE METÁLICO (1,5X1,50m) COM PISO METÁLICO</t>
  </si>
  <si>
    <t>mXmes</t>
  </si>
  <si>
    <t>5.6.16</t>
  </si>
  <si>
    <t>5.6.17</t>
  </si>
  <si>
    <t>CABO DE COBRE NU, TÊMPERA MOLE, CLASSE 2, DE 35mm² (descida)</t>
  </si>
  <si>
    <t>CABO DE COBRE NU, TÊMPERA MOLE, CLASSE 2, DE 35mm² (malha telhado)</t>
  </si>
  <si>
    <t>CPU-006</t>
  </si>
  <si>
    <t>TUBO DE PVC Ø 1" X 3,00m PARA PROTEÇÃO DE DESCIDA DE CORDOALHA COM BRAÇADEIRA DE AÇO GALVANIZADO</t>
  </si>
  <si>
    <t>P.04.000.048553</t>
  </si>
  <si>
    <t>BRAÇADEIRA AÇO GALVANIZADO PARA TUBO DE 1" A 4"</t>
  </si>
  <si>
    <t>38.01.060</t>
  </si>
  <si>
    <t>ELETRODUTO DE PVC RÍGIDO ROSCÁVEL DE 1" - COM ACESSÓRIOS</t>
  </si>
  <si>
    <t>ATERRAMENTO E SPDA</t>
  </si>
  <si>
    <t>CABO DE COBRE NU, TÊMPERA MOLE, CLASSE 2, DE 35mm² (enterrado)</t>
  </si>
  <si>
    <t>7.9.5</t>
  </si>
  <si>
    <t>7.9.6</t>
  </si>
  <si>
    <t>7.9.7</t>
  </si>
  <si>
    <t>7.9.8</t>
  </si>
  <si>
    <t>7.9.9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</si>
  <si>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</si>
  <si>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</si>
  <si>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</si>
  <si>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</si>
  <si>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</si>
  <si>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</si>
  <si>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</si>
  <si>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</si>
  <si>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</si>
  <si>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</si>
  <si>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</si>
  <si>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8.2</t>
  </si>
  <si>
    <t>8.2.1</t>
  </si>
  <si>
    <t>8.2.2</t>
  </si>
  <si>
    <t>8.2.3</t>
  </si>
  <si>
    <t>8.2.4</t>
  </si>
  <si>
    <t>8.3</t>
  </si>
  <si>
    <t>8.3.1</t>
  </si>
  <si>
    <t>8.3.2</t>
  </si>
  <si>
    <t>8.3.3</t>
  </si>
  <si>
    <t>8.3.4</t>
  </si>
  <si>
    <t>8.4</t>
  </si>
  <si>
    <t>8.4.1</t>
  </si>
  <si>
    <t>8.4.2</t>
  </si>
  <si>
    <t>8.4.3</t>
  </si>
  <si>
    <t>8.4.4</t>
  </si>
  <si>
    <t>8.4.5</t>
  </si>
  <si>
    <t>8.4.6</t>
  </si>
  <si>
    <t>6.2.1</t>
  </si>
  <si>
    <t>LIMPEZAS E REMOÇÕES</t>
  </si>
  <si>
    <t>ADEQUAÇÕES E REPAROS</t>
  </si>
  <si>
    <t>REVESTIMENTOS E PINTURAS</t>
  </si>
  <si>
    <t>Cód.</t>
  </si>
  <si>
    <r>
      <t xml:space="preserve">DATA DE ELABORAÇÃO: </t>
    </r>
    <r>
      <rPr>
        <sz val="11"/>
        <rFont val="Century Gothic"/>
        <family val="2"/>
      </rPr>
      <t>10 de abril de 2024</t>
    </r>
  </si>
  <si>
    <r>
      <t>DATA DE ELABORAÇÃO:</t>
    </r>
    <r>
      <rPr>
        <sz val="11"/>
        <rFont val="Century Gothic"/>
        <family val="2"/>
      </rPr>
      <t xml:space="preserve"> 10 de abril de 2024</t>
    </r>
  </si>
  <si>
    <t>2.1.11</t>
  </si>
  <si>
    <t>2.1.12</t>
  </si>
  <si>
    <t>2.1.13</t>
  </si>
  <si>
    <t>2.1.14</t>
  </si>
  <si>
    <t>2.1.15</t>
  </si>
  <si>
    <t>2.1.16</t>
  </si>
  <si>
    <t>1.3</t>
  </si>
  <si>
    <t>PROJETO</t>
  </si>
  <si>
    <t>1.3.1</t>
  </si>
  <si>
    <t>COMPONENTES E ACESSÓRIOS</t>
  </si>
  <si>
    <t>ESQUADRIAS</t>
  </si>
  <si>
    <r>
      <t xml:space="preserve">OBS.: </t>
    </r>
    <r>
      <rPr>
        <sz val="12"/>
        <rFont val="Century Gothic"/>
        <family val="2"/>
      </rPr>
      <t>As medições da obra só serão aceitas quando as etapas estiverem concluídas integralmente e conforme Cronograma.</t>
    </r>
  </si>
  <si>
    <t xml:space="preserve">6.1.1        </t>
  </si>
  <si>
    <r>
      <t>* PREENCHER OS CAMPOS EM AMARELO
* PRESERVAR AS FÓRMULAS DE ARREDONDAMENTO (</t>
    </r>
    <r>
      <rPr>
        <b/>
        <sz val="11"/>
        <color rgb="FF7030A0"/>
        <rFont val="Century Gothic"/>
        <family val="2"/>
      </rPr>
      <t>=ARRED(CÉLULA*CÉLULA;2)</t>
    </r>
    <r>
      <rPr>
        <b/>
        <sz val="11"/>
        <color rgb="FFFF0000"/>
        <rFont val="Century Gothic"/>
        <family val="2"/>
      </rPr>
      <t xml:space="preserve">) </t>
    </r>
  </si>
  <si>
    <t>* AS CÉLULAS DO CRONOGRAMA FÍSICO FINANCEIRO SE PREENCHERÃO DE FORMA AUTOMÁTICA, POIS ESTÁ VINCULADO COM A PLANILHA ORÇAMENTÁRIA</t>
  </si>
  <si>
    <r>
      <t>* PREENCHER OS CAMPOS EM AMARELO
* PRESERVAR AS FÓRMULAS DE ARREDONDAMENTO (</t>
    </r>
    <r>
      <rPr>
        <b/>
        <sz val="11"/>
        <color rgb="FF7030A0"/>
        <rFont val="Century Gothic"/>
        <family val="2"/>
      </rPr>
      <t>=ARRED((CÉLULA*CÉLULA);2)</t>
    </r>
    <r>
      <rPr>
        <b/>
        <sz val="11"/>
        <color rgb="FFFF0000"/>
        <rFont val="Century Gothic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</si>
</sst>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164" formatCode="#,##0.00\ %"/>
    <numFmt numFmtId="165" formatCode="&quot;R$ &quot;#,##0.00"/>
    <numFmt numFmtId="166" formatCode="&quot;R$&quot;\ #,##0.00"/>
    <numFmt numFmtId="167" formatCode="0.0000"/>
    <numFmt numFmtId="168" formatCode="#,##0.0000"/>
    <numFmt numFmtId="169" formatCode="#,##0.000"/>
    <numFmt numFmtId="170" formatCode="#,##0.00&quot; &quot;;&quot;(&quot;#,##0.00&quot;)&quot;;&quot;-&quot;#&quot; &quot;;&quot; &quot;@&quot; &quot;"/>
  </numFmts>
  <fonts count="30">
    <font>
      <sz val="11"/>
      <name val="Arial"/>
      <family val="1"/>
    </font>
    <font>
      <sz val="11"/>
      <name val="Arial"/>
      <family val="1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Century Gothic"/>
      <family val="2"/>
    </font>
    <font>
      <b/>
      <sz val="11"/>
      <color rgb="FFFF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1"/>
      <color rgb="FF000000"/>
      <name val="Arial"/>
      <family val="2"/>
    </font>
    <font>
      <b/>
      <sz val="12"/>
      <color rgb="FF000000"/>
      <name val="Century Gothic"/>
      <family val="2"/>
    </font>
    <font>
      <sz val="11"/>
      <color indexed="8"/>
      <name val="Arial1"/>
    </font>
    <font>
      <b/>
      <i/>
      <sz val="10"/>
      <color rgb="FF000000"/>
      <name val="Century Gothic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11"/>
    </font>
    <font>
      <b/>
      <sz val="11.5"/>
      <color rgb="FF000000"/>
      <name val="Century Gothic"/>
      <family val="2"/>
    </font>
    <font>
      <sz val="11.5"/>
      <color rgb="FF000000"/>
      <name val="Century Gothic"/>
      <family val="2"/>
    </font>
    <font>
      <sz val="11.5"/>
      <name val="Century Gothic"/>
      <family val="2"/>
    </font>
    <font>
      <b/>
      <sz val="11"/>
      <color rgb="FF7030A0"/>
      <name val="Century Gothic"/>
      <family val="2"/>
    </font>
    <font>
      <b/>
      <sz val="12"/>
      <color rgb="FFFF000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C2D6EC"/>
        <bgColor rgb="FFC2D6EC"/>
      </patternFill>
    </fill>
    <fill>
      <patternFill patternType="solid">
        <fgColor rgb="FFBFBFBF"/>
        <bgColor rgb="FFBFBFB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rgb="FFD9D9D9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229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6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0" fontId="10" fillId="0" borderId="7" xfId="0" applyNumberFormat="1" applyFont="1" applyFill="1" applyBorder="1" applyAlignment="1">
      <alignment horizontal="center" vertical="center" wrapText="1"/>
    </xf>
    <xf numFmtId="2" fontId="13" fillId="7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166" fontId="8" fillId="5" borderId="15" xfId="1" applyNumberFormat="1" applyFont="1" applyFill="1" applyBorder="1" applyAlignment="1">
      <alignment horizontal="center" vertical="center" wrapText="1"/>
    </xf>
    <xf numFmtId="166" fontId="16" fillId="8" borderId="10" xfId="1" applyNumberFormat="1" applyFont="1" applyFill="1" applyBorder="1" applyAlignment="1">
      <alignment horizontal="center" vertical="center" wrapText="1"/>
    </xf>
    <xf numFmtId="10" fontId="16" fillId="8" borderId="11" xfId="2" applyNumberFormat="1" applyFont="1" applyFill="1" applyBorder="1" applyAlignment="1">
      <alignment horizontal="center" vertical="center" wrapText="1"/>
    </xf>
    <xf numFmtId="166" fontId="8" fillId="5" borderId="20" xfId="1" applyNumberFormat="1" applyFont="1" applyFill="1" applyBorder="1" applyAlignment="1">
      <alignment horizontal="center" vertical="center" wrapText="1"/>
    </xf>
    <xf numFmtId="166" fontId="8" fillId="5" borderId="21" xfId="1" applyNumberFormat="1" applyFont="1" applyFill="1" applyBorder="1" applyAlignment="1">
      <alignment vertical="center" wrapText="1"/>
    </xf>
    <xf numFmtId="166" fontId="8" fillId="5" borderId="23" xfId="1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10" fontId="13" fillId="0" borderId="27" xfId="2" applyNumberFormat="1" applyFont="1" applyFill="1" applyBorder="1" applyAlignment="1">
      <alignment horizontal="center" vertical="center" wrapText="1"/>
    </xf>
    <xf numFmtId="165" fontId="13" fillId="0" borderId="2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6" fontId="3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3" applyFont="1" applyAlignment="1">
      <alignment horizontal="left"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4" fontId="21" fillId="0" borderId="0" xfId="3" applyNumberFormat="1" applyFont="1" applyAlignment="1">
      <alignment horizontal="center" vertical="center"/>
    </xf>
    <xf numFmtId="0" fontId="5" fillId="0" borderId="0" xfId="3" applyFont="1" applyAlignment="1">
      <alignment vertical="center"/>
    </xf>
    <xf numFmtId="0" fontId="6" fillId="10" borderId="32" xfId="3" applyFont="1" applyFill="1" applyBorder="1" applyAlignment="1">
      <alignment horizontal="center" vertical="center"/>
    </xf>
    <xf numFmtId="0" fontId="6" fillId="10" borderId="33" xfId="3" applyFont="1" applyFill="1" applyBorder="1" applyAlignment="1">
      <alignment horizontal="center" vertical="center"/>
    </xf>
    <xf numFmtId="167" fontId="6" fillId="10" borderId="33" xfId="3" applyNumberFormat="1" applyFont="1" applyFill="1" applyBorder="1" applyAlignment="1">
      <alignment horizontal="center" vertical="center"/>
    </xf>
    <xf numFmtId="2" fontId="6" fillId="10" borderId="33" xfId="3" applyNumberFormat="1" applyFont="1" applyFill="1" applyBorder="1" applyAlignment="1">
      <alignment horizontal="center" vertical="center" wrapText="1"/>
    </xf>
    <xf numFmtId="0" fontId="6" fillId="10" borderId="33" xfId="3" applyFont="1" applyFill="1" applyBorder="1" applyAlignment="1">
      <alignment horizontal="center" vertical="center" wrapText="1"/>
    </xf>
    <xf numFmtId="0" fontId="6" fillId="10" borderId="34" xfId="3" applyFont="1" applyFill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/>
    <xf numFmtId="0" fontId="13" fillId="0" borderId="0" xfId="3" applyFont="1" applyAlignment="1">
      <alignment horizontal="left" vertical="center"/>
    </xf>
    <xf numFmtId="167" fontId="13" fillId="0" borderId="0" xfId="3" applyNumberFormat="1" applyFont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0" borderId="35" xfId="3" applyFont="1" applyBorder="1" applyAlignment="1">
      <alignment horizontal="left" vertical="center" wrapText="1"/>
    </xf>
    <xf numFmtId="168" fontId="14" fillId="5" borderId="1" xfId="0" applyNumberFormat="1" applyFont="1" applyFill="1" applyBorder="1" applyAlignment="1">
      <alignment horizontal="center" vertical="center" wrapText="1"/>
    </xf>
    <xf numFmtId="166" fontId="13" fillId="0" borderId="2" xfId="3" applyNumberFormat="1" applyFont="1" applyBorder="1" applyAlignment="1">
      <alignment horizontal="center" vertical="center"/>
    </xf>
    <xf numFmtId="10" fontId="13" fillId="0" borderId="1" xfId="3" applyNumberFormat="1" applyFont="1" applyBorder="1" applyAlignment="1">
      <alignment horizontal="center" vertical="center"/>
    </xf>
    <xf numFmtId="169" fontId="14" fillId="5" borderId="1" xfId="0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center" vertical="center"/>
    </xf>
    <xf numFmtId="0" fontId="6" fillId="11" borderId="1" xfId="3" applyFont="1" applyFill="1" applyBorder="1" applyAlignment="1">
      <alignment horizontal="left" vertical="center" wrapText="1"/>
    </xf>
    <xf numFmtId="167" fontId="6" fillId="11" borderId="1" xfId="3" applyNumberFormat="1" applyFont="1" applyFill="1" applyBorder="1" applyAlignment="1">
      <alignment horizontal="center" vertical="center"/>
    </xf>
    <xf numFmtId="2" fontId="6" fillId="11" borderId="1" xfId="3" applyNumberFormat="1" applyFont="1" applyFill="1" applyBorder="1" applyAlignment="1">
      <alignment horizontal="center" vertical="center"/>
    </xf>
    <xf numFmtId="0" fontId="6" fillId="11" borderId="1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166" fontId="13" fillId="0" borderId="1" xfId="3" applyNumberFormat="1" applyFont="1" applyBorder="1" applyAlignment="1">
      <alignment horizontal="center" vertical="center"/>
    </xf>
    <xf numFmtId="0" fontId="13" fillId="12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167" fontId="13" fillId="12" borderId="1" xfId="3" applyNumberFormat="1" applyFont="1" applyFill="1" applyBorder="1" applyAlignment="1">
      <alignment horizontal="center" vertical="center"/>
    </xf>
    <xf numFmtId="2" fontId="13" fillId="12" borderId="1" xfId="3" applyNumberFormat="1" applyFont="1" applyFill="1" applyBorder="1" applyAlignment="1">
      <alignment horizontal="center" vertical="center"/>
    </xf>
    <xf numFmtId="166" fontId="6" fillId="0" borderId="1" xfId="3" applyNumberFormat="1" applyFont="1" applyBorder="1" applyAlignment="1">
      <alignment horizontal="center" vertical="center"/>
    </xf>
    <xf numFmtId="10" fontId="6" fillId="0" borderId="1" xfId="3" applyNumberFormat="1" applyFont="1" applyBorder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23" fillId="0" borderId="0" xfId="3" applyFont="1" applyAlignment="1">
      <alignment vertical="center"/>
    </xf>
    <xf numFmtId="170" fontId="23" fillId="0" borderId="0" xfId="3" applyNumberFormat="1" applyFont="1" applyAlignment="1">
      <alignment horizontal="center" vertical="center"/>
    </xf>
    <xf numFmtId="165" fontId="23" fillId="0" borderId="0" xfId="3" applyNumberFormat="1" applyFont="1" applyAlignment="1">
      <alignment horizontal="right" vertical="center"/>
    </xf>
    <xf numFmtId="0" fontId="24" fillId="0" borderId="0" xfId="3" applyFont="1" applyAlignment="1">
      <alignment horizontal="center" vertical="center"/>
    </xf>
    <xf numFmtId="0" fontId="24" fillId="0" borderId="0" xfId="3" applyFont="1" applyAlignment="1">
      <alignment horizontal="left" vertical="center"/>
    </xf>
    <xf numFmtId="167" fontId="24" fillId="0" borderId="0" xfId="3" applyNumberFormat="1" applyFont="1" applyAlignment="1">
      <alignment horizontal="center" vertical="center"/>
    </xf>
    <xf numFmtId="0" fontId="17" fillId="0" borderId="0" xfId="3"/>
    <xf numFmtId="0" fontId="14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Fill="1" applyBorder="1" applyAlignment="1">
      <alignment vertical="center" wrapText="1"/>
    </xf>
    <xf numFmtId="2" fontId="14" fillId="7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6" fillId="11" borderId="36" xfId="3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6" fillId="11" borderId="37" xfId="3" applyFont="1" applyFill="1" applyBorder="1" applyAlignment="1">
      <alignment horizontal="center" vertical="center"/>
    </xf>
    <xf numFmtId="0" fontId="6" fillId="11" borderId="38" xfId="3" applyFont="1" applyFill="1" applyBorder="1" applyAlignment="1">
      <alignment horizontal="left" vertical="center" wrapText="1"/>
    </xf>
    <xf numFmtId="0" fontId="6" fillId="11" borderId="38" xfId="3" applyFont="1" applyFill="1" applyBorder="1" applyAlignment="1">
      <alignment horizontal="center" vertical="center"/>
    </xf>
    <xf numFmtId="167" fontId="6" fillId="11" borderId="36" xfId="3" applyNumberFormat="1" applyFont="1" applyFill="1" applyBorder="1" applyAlignment="1">
      <alignment horizontal="center" vertical="center"/>
    </xf>
    <xf numFmtId="2" fontId="6" fillId="11" borderId="38" xfId="3" applyNumberFormat="1" applyFont="1" applyFill="1" applyBorder="1" applyAlignment="1">
      <alignment horizontal="center" vertical="center" wrapText="1"/>
    </xf>
    <xf numFmtId="0" fontId="6" fillId="11" borderId="38" xfId="3" applyFont="1" applyFill="1" applyBorder="1" applyAlignment="1">
      <alignment horizontal="center" vertical="center" wrapText="1"/>
    </xf>
    <xf numFmtId="0" fontId="6" fillId="11" borderId="39" xfId="3" applyFont="1" applyFill="1" applyBorder="1" applyAlignment="1">
      <alignment horizontal="center" vertical="center"/>
    </xf>
    <xf numFmtId="0" fontId="13" fillId="0" borderId="40" xfId="3" applyFont="1" applyBorder="1" applyAlignment="1">
      <alignment horizontal="center" vertical="center"/>
    </xf>
    <xf numFmtId="0" fontId="13" fillId="12" borderId="41" xfId="3" applyFont="1" applyFill="1" applyBorder="1" applyAlignment="1">
      <alignment horizontal="center" vertical="center"/>
    </xf>
    <xf numFmtId="0" fontId="13" fillId="12" borderId="42" xfId="3" applyFont="1" applyFill="1" applyBorder="1" applyAlignment="1">
      <alignment horizontal="center" vertical="center"/>
    </xf>
    <xf numFmtId="0" fontId="6" fillId="0" borderId="42" xfId="3" applyFont="1" applyBorder="1" applyAlignment="1">
      <alignment horizontal="left" vertical="center"/>
    </xf>
    <xf numFmtId="0" fontId="6" fillId="0" borderId="42" xfId="3" applyFont="1" applyBorder="1" applyAlignment="1">
      <alignment horizontal="center" vertical="center"/>
    </xf>
    <xf numFmtId="167" fontId="13" fillId="12" borderId="42" xfId="3" applyNumberFormat="1" applyFont="1" applyFill="1" applyBorder="1" applyAlignment="1">
      <alignment horizontal="center" vertical="center"/>
    </xf>
    <xf numFmtId="2" fontId="13" fillId="12" borderId="42" xfId="3" applyNumberFormat="1" applyFont="1" applyFill="1" applyBorder="1" applyAlignment="1">
      <alignment horizontal="center" vertical="center"/>
    </xf>
    <xf numFmtId="166" fontId="6" fillId="0" borderId="42" xfId="3" applyNumberFormat="1" applyFont="1" applyBorder="1" applyAlignment="1">
      <alignment horizontal="center" vertical="center"/>
    </xf>
    <xf numFmtId="10" fontId="6" fillId="0" borderId="43" xfId="3" applyNumberFormat="1" applyFont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8" fillId="13" borderId="27" xfId="0" applyFont="1" applyFill="1" applyBorder="1" applyAlignment="1">
      <alignment horizontal="center" vertical="center" wrapText="1"/>
    </xf>
    <xf numFmtId="0" fontId="8" fillId="13" borderId="28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166" fontId="6" fillId="7" borderId="1" xfId="0" applyNumberFormat="1" applyFont="1" applyFill="1" applyBorder="1" applyAlignment="1">
      <alignment horizontal="center" vertical="center" wrapText="1"/>
    </xf>
    <xf numFmtId="10" fontId="6" fillId="7" borderId="2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0" fontId="13" fillId="0" borderId="24" xfId="0" applyNumberFormat="1" applyFont="1" applyFill="1" applyBorder="1" applyAlignment="1">
      <alignment horizontal="center" vertical="center"/>
    </xf>
    <xf numFmtId="0" fontId="25" fillId="14" borderId="48" xfId="0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vertical="center" wrapText="1"/>
    </xf>
    <xf numFmtId="0" fontId="25" fillId="14" borderId="1" xfId="0" applyFont="1" applyFill="1" applyBorder="1" applyAlignment="1">
      <alignment horizontal="left" vertical="center" wrapText="1"/>
    </xf>
    <xf numFmtId="166" fontId="25" fillId="14" borderId="1" xfId="0" applyNumberFormat="1" applyFont="1" applyFill="1" applyBorder="1" applyAlignment="1">
      <alignment horizontal="center" vertical="center" wrapText="1"/>
    </xf>
    <xf numFmtId="10" fontId="25" fillId="14" borderId="2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8" fillId="13" borderId="13" xfId="0" applyFont="1" applyFill="1" applyBorder="1" applyAlignment="1">
      <alignment vertical="center" wrapText="1"/>
    </xf>
    <xf numFmtId="10" fontId="3" fillId="13" borderId="9" xfId="2" applyNumberFormat="1" applyFont="1" applyFill="1" applyBorder="1" applyAlignment="1">
      <alignment horizontal="center" vertical="center" wrapText="1"/>
    </xf>
    <xf numFmtId="166" fontId="3" fillId="13" borderId="1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166" fontId="13" fillId="0" borderId="26" xfId="0" applyNumberFormat="1" applyFont="1" applyFill="1" applyBorder="1" applyAlignment="1">
      <alignment horizontal="center" vertical="center" wrapText="1"/>
    </xf>
    <xf numFmtId="10" fontId="13" fillId="0" borderId="50" xfId="0" applyNumberFormat="1" applyFont="1" applyFill="1" applyBorder="1" applyAlignment="1">
      <alignment horizontal="center" vertical="center"/>
    </xf>
    <xf numFmtId="10" fontId="13" fillId="0" borderId="29" xfId="2" applyNumberFormat="1" applyFont="1" applyFill="1" applyBorder="1" applyAlignment="1">
      <alignment horizontal="center" vertical="center" wrapText="1"/>
    </xf>
    <xf numFmtId="165" fontId="13" fillId="0" borderId="30" xfId="0" applyNumberFormat="1" applyFont="1" applyFill="1" applyBorder="1" applyAlignment="1">
      <alignment horizontal="center" vertical="center"/>
    </xf>
    <xf numFmtId="166" fontId="18" fillId="13" borderId="51" xfId="0" applyNumberFormat="1" applyFont="1" applyFill="1" applyBorder="1" applyAlignment="1">
      <alignment horizontal="center" vertical="center" wrapText="1"/>
    </xf>
    <xf numFmtId="10" fontId="18" fillId="13" borderId="52" xfId="2" applyNumberFormat="1" applyFont="1" applyFill="1" applyBorder="1" applyAlignment="1">
      <alignment horizontal="center" vertical="center" wrapText="1"/>
    </xf>
    <xf numFmtId="10" fontId="18" fillId="15" borderId="53" xfId="2" applyNumberFormat="1" applyFont="1" applyFill="1" applyBorder="1" applyAlignment="1">
      <alignment horizontal="center" vertical="center"/>
    </xf>
    <xf numFmtId="165" fontId="18" fillId="15" borderId="5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" fillId="9" borderId="1" xfId="0" applyFont="1" applyFill="1" applyBorder="1" applyAlignment="1">
      <alignment horizontal="right" vertical="center" wrapText="1"/>
    </xf>
    <xf numFmtId="166" fontId="20" fillId="4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 wrapText="1"/>
    </xf>
    <xf numFmtId="10" fontId="16" fillId="3" borderId="0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0" fontId="16" fillId="8" borderId="12" xfId="0" applyFont="1" applyFill="1" applyBorder="1" applyAlignment="1">
      <alignment horizontal="right" vertical="center" wrapText="1"/>
    </xf>
    <xf numFmtId="0" fontId="16" fillId="8" borderId="13" xfId="0" applyFont="1" applyFill="1" applyBorder="1" applyAlignment="1">
      <alignment horizontal="right" vertical="center" wrapText="1"/>
    </xf>
    <xf numFmtId="0" fontId="16" fillId="8" borderId="14" xfId="0" applyFont="1" applyFill="1" applyBorder="1" applyAlignment="1">
      <alignment horizontal="right" vertical="center" wrapText="1"/>
    </xf>
    <xf numFmtId="0" fontId="8" fillId="5" borderId="22" xfId="0" applyFont="1" applyFill="1" applyBorder="1" applyAlignment="1">
      <alignment horizontal="right" vertical="center" wrapText="1"/>
    </xf>
    <xf numFmtId="0" fontId="8" fillId="5" borderId="16" xfId="0" applyFont="1" applyFill="1" applyBorder="1" applyAlignment="1">
      <alignment horizontal="right" vertical="center" wrapText="1"/>
    </xf>
    <xf numFmtId="0" fontId="8" fillId="5" borderId="8" xfId="0" applyFont="1" applyFill="1" applyBorder="1" applyAlignment="1">
      <alignment horizontal="right" vertical="center" wrapText="1"/>
    </xf>
    <xf numFmtId="0" fontId="8" fillId="5" borderId="17" xfId="0" applyFont="1" applyFill="1" applyBorder="1" applyAlignment="1">
      <alignment horizontal="right" vertical="center" wrapText="1"/>
    </xf>
    <xf numFmtId="0" fontId="8" fillId="5" borderId="18" xfId="0" applyFont="1" applyFill="1" applyBorder="1" applyAlignment="1">
      <alignment horizontal="right" vertical="center" wrapText="1"/>
    </xf>
    <xf numFmtId="0" fontId="8" fillId="5" borderId="19" xfId="0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 wrapText="1"/>
    </xf>
    <xf numFmtId="0" fontId="13" fillId="0" borderId="22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right" vertical="center" wrapText="1"/>
    </xf>
    <xf numFmtId="0" fontId="6" fillId="7" borderId="48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left" vertical="center" wrapText="1"/>
    </xf>
    <xf numFmtId="10" fontId="26" fillId="14" borderId="48" xfId="2" applyNumberFormat="1" applyFont="1" applyFill="1" applyBorder="1" applyAlignment="1">
      <alignment horizontal="center" vertical="center" wrapText="1"/>
    </xf>
    <xf numFmtId="10" fontId="26" fillId="14" borderId="49" xfId="2" applyNumberFormat="1" applyFont="1" applyFill="1" applyBorder="1" applyAlignment="1">
      <alignment horizontal="center" vertical="center" wrapText="1"/>
    </xf>
    <xf numFmtId="10" fontId="13" fillId="7" borderId="48" xfId="2" applyNumberFormat="1" applyFont="1" applyFill="1" applyBorder="1" applyAlignment="1">
      <alignment horizontal="center" vertical="center" wrapText="1"/>
    </xf>
    <xf numFmtId="10" fontId="13" fillId="7" borderId="49" xfId="2" applyNumberFormat="1" applyFont="1" applyFill="1" applyBorder="1" applyAlignment="1">
      <alignment horizontal="center" vertical="center" wrapText="1"/>
    </xf>
    <xf numFmtId="0" fontId="8" fillId="13" borderId="17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0" fontId="18" fillId="13" borderId="44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18" fillId="13" borderId="45" xfId="0" applyFont="1" applyFill="1" applyBorder="1" applyAlignment="1">
      <alignment horizontal="center" vertical="center" wrapText="1"/>
    </xf>
    <xf numFmtId="0" fontId="8" fillId="13" borderId="3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20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8" fillId="13" borderId="44" xfId="0" applyFont="1" applyFill="1" applyBorder="1" applyAlignment="1">
      <alignment horizontal="center" vertical="center" wrapText="1"/>
    </xf>
    <xf numFmtId="0" fontId="8" fillId="13" borderId="45" xfId="0" applyFont="1" applyFill="1" applyBorder="1" applyAlignment="1">
      <alignment horizontal="center" vertical="center" wrapText="1"/>
    </xf>
    <xf numFmtId="0" fontId="8" fillId="13" borderId="46" xfId="0" applyFont="1" applyFill="1" applyBorder="1" applyAlignment="1">
      <alignment horizontal="center" vertical="center" wrapText="1"/>
    </xf>
    <xf numFmtId="0" fontId="8" fillId="13" borderId="47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6" fontId="13" fillId="16" borderId="35" xfId="3" applyNumberFormat="1" applyFont="1" applyFill="1" applyBorder="1" applyAlignment="1">
      <alignment horizontal="center" vertical="center"/>
    </xf>
    <xf numFmtId="166" fontId="14" fillId="16" borderId="1" xfId="3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166" fontId="13" fillId="16" borderId="1" xfId="0" applyNumberFormat="1" applyFont="1" applyFill="1" applyBorder="1" applyAlignment="1">
      <alignment horizontal="center" vertical="center" wrapText="1"/>
    </xf>
    <xf numFmtId="166" fontId="14" fillId="16" borderId="1" xfId="0" applyNumberFormat="1" applyFont="1" applyFill="1" applyBorder="1" applyAlignment="1">
      <alignment horizontal="center" vertical="center" wrapText="1"/>
    </xf>
  </cellXfs>
  <cellStyles count="7">
    <cellStyle name="Moeda" xfId="1" builtinId="4"/>
    <cellStyle name="Moeda 2" xfId="4"/>
    <cellStyle name="Moeda 3" xfId="5"/>
    <cellStyle name="Normal" xfId="0" builtinId="0"/>
    <cellStyle name="Normal 2" xfId="3"/>
    <cellStyle name="Normal 3" xfId="6"/>
    <cellStyle name="Porcentagem" xfId="2" builtinId="5"/>
  </cellStyles>
  <dxfs count="0"/>
  <tableStyles count="0" defaultTableStyle="TableStyleMedium9" defaultPivotStyle="PivotStyleLight16"/>
  <colors>
    <mruColors>
      <color rgb="FFFF99CC"/>
      <color rgb="FF9999FF"/>
      <color rgb="FFFFCCFF"/>
      <color rgb="FFFF00FF"/>
      <color rgb="FFFF7C8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2"/>
  <sheetViews>
    <sheetView tabSelected="1" view="pageBreakPreview" zoomScale="90" zoomScaleNormal="100" zoomScaleSheetLayoutView="90" workbookViewId="0">
      <selection activeCell="N11" sqref="N11"/>
    </sheetView>
  </sheetViews>
  <sheetFormatPr defaultRowHeight="14.25" outlineLevelRow="1"/>
  <cols>
    <col min="1" max="1" width="7.625" style="1" customWidth="1"/>
    <col min="2" max="3" width="9.625" style="1" customWidth="1"/>
    <col min="4" max="4" width="62.625" style="1" customWidth="1"/>
    <col min="5" max="5" width="7.625" style="1" customWidth="1"/>
    <col min="6" max="6" width="9.5" style="1" customWidth="1"/>
    <col min="7" max="8" width="12.625" style="1" customWidth="1"/>
    <col min="9" max="9" width="15.75" style="1" customWidth="1"/>
    <col min="10" max="10" width="8.5" style="1" customWidth="1"/>
    <col min="11" max="11" width="9" style="1"/>
    <col min="12" max="12" width="9" style="49"/>
    <col min="13" max="16384" width="9" style="1"/>
  </cols>
  <sheetData>
    <row r="1" spans="1:16" s="10" customFormat="1" ht="100.5" customHeight="1">
      <c r="A1" s="223" t="s">
        <v>712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6" s="9" customFormat="1" ht="17.25" thickBot="1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6" s="9" customFormat="1" ht="16.5">
      <c r="A3" s="16"/>
      <c r="B3" s="16"/>
      <c r="C3" s="16"/>
      <c r="D3" s="17"/>
      <c r="E3" s="17"/>
      <c r="F3" s="17"/>
      <c r="G3" s="17"/>
      <c r="H3" s="17"/>
      <c r="I3" s="17"/>
      <c r="J3" s="17"/>
    </row>
    <row r="4" spans="1:16" s="11" customFormat="1" ht="16.5">
      <c r="A4" s="12" t="s">
        <v>553</v>
      </c>
      <c r="B4" s="8"/>
      <c r="C4" s="8"/>
      <c r="D4" s="13"/>
      <c r="E4" s="13"/>
      <c r="F4" s="13"/>
      <c r="G4" s="14"/>
      <c r="H4" s="13"/>
      <c r="I4" s="13"/>
      <c r="J4" s="13"/>
    </row>
    <row r="5" spans="1:16" s="11" customFormat="1" ht="16.5">
      <c r="A5" s="12" t="s">
        <v>41</v>
      </c>
      <c r="B5" s="8"/>
      <c r="C5" s="8"/>
      <c r="D5" s="13"/>
      <c r="E5" s="13"/>
      <c r="F5" s="13"/>
      <c r="G5" s="14"/>
      <c r="H5" s="13"/>
      <c r="I5" s="13"/>
      <c r="J5" s="13"/>
    </row>
    <row r="6" spans="1:16" s="11" customFormat="1" ht="16.5">
      <c r="A6" s="12" t="s">
        <v>696</v>
      </c>
      <c r="B6" s="8"/>
      <c r="C6" s="8"/>
      <c r="D6" s="13"/>
      <c r="E6" s="12" t="s">
        <v>399</v>
      </c>
      <c r="F6" s="13"/>
      <c r="G6" s="14"/>
      <c r="H6" s="13"/>
      <c r="I6" s="13"/>
      <c r="J6" s="13"/>
    </row>
    <row r="7" spans="1:16" s="11" customFormat="1" ht="16.5">
      <c r="A7" s="12" t="s">
        <v>398</v>
      </c>
      <c r="B7" s="8"/>
      <c r="C7" s="8"/>
      <c r="D7" s="13"/>
      <c r="E7" s="13"/>
      <c r="F7" s="13"/>
      <c r="G7" s="14"/>
      <c r="H7" s="13"/>
      <c r="I7" s="13"/>
      <c r="J7" s="13"/>
    </row>
    <row r="8" spans="1:16" s="11" customFormat="1" ht="17.25" thickBot="1">
      <c r="A8" s="43"/>
      <c r="B8" s="15"/>
      <c r="C8" s="15"/>
      <c r="D8" s="18"/>
      <c r="E8" s="18"/>
      <c r="F8" s="18"/>
      <c r="G8" s="19"/>
      <c r="H8" s="18"/>
      <c r="I8" s="18"/>
      <c r="J8" s="18"/>
    </row>
    <row r="9" spans="1:16" s="11" customFormat="1" ht="16.5">
      <c r="A9" s="12"/>
      <c r="B9" s="8"/>
      <c r="C9" s="8"/>
      <c r="D9" s="13"/>
      <c r="E9" s="13"/>
      <c r="F9" s="13"/>
      <c r="G9" s="14"/>
      <c r="H9" s="13"/>
      <c r="I9" s="13"/>
      <c r="J9" s="13"/>
    </row>
    <row r="10" spans="1:16" s="11" customFormat="1" ht="16.5">
      <c r="A10" s="38" t="s">
        <v>0</v>
      </c>
      <c r="B10" s="173">
        <v>0.22470000000000001</v>
      </c>
      <c r="C10" s="174"/>
      <c r="D10" s="13"/>
      <c r="E10" s="13"/>
      <c r="F10" s="13"/>
      <c r="G10" s="14"/>
      <c r="H10" s="13"/>
      <c r="I10" s="13"/>
      <c r="J10" s="13"/>
    </row>
    <row r="11" spans="1:16" s="11" customFormat="1" ht="17.25" thickBot="1">
      <c r="A11" s="8"/>
      <c r="B11" s="8"/>
      <c r="C11" s="8"/>
      <c r="D11" s="13"/>
      <c r="E11" s="13"/>
      <c r="F11" s="13"/>
      <c r="G11" s="14"/>
      <c r="H11" s="13"/>
      <c r="I11" s="13"/>
      <c r="J11" s="13"/>
    </row>
    <row r="12" spans="1:16" s="2" customFormat="1" ht="21.75" customHeight="1" thickBot="1">
      <c r="A12" s="176" t="s">
        <v>586</v>
      </c>
      <c r="B12" s="177"/>
      <c r="C12" s="177"/>
      <c r="D12" s="177"/>
      <c r="E12" s="177"/>
      <c r="F12" s="177"/>
      <c r="G12" s="177"/>
      <c r="H12" s="177"/>
      <c r="I12" s="177"/>
      <c r="J12" s="178"/>
      <c r="L12" s="11"/>
    </row>
    <row r="13" spans="1:16" s="11" customFormat="1" ht="16.5">
      <c r="A13" s="8"/>
      <c r="B13" s="8"/>
      <c r="C13" s="8"/>
      <c r="D13" s="13"/>
      <c r="E13" s="13"/>
      <c r="F13" s="13"/>
      <c r="G13" s="14"/>
      <c r="H13" s="13"/>
      <c r="I13" s="13"/>
      <c r="J13" s="13"/>
    </row>
    <row r="14" spans="1:16" s="2" customFormat="1" ht="42.75">
      <c r="A14" s="132" t="s">
        <v>1</v>
      </c>
      <c r="B14" s="132" t="s">
        <v>6</v>
      </c>
      <c r="C14" s="132" t="s">
        <v>17</v>
      </c>
      <c r="D14" s="132" t="s">
        <v>2</v>
      </c>
      <c r="E14" s="132" t="s">
        <v>18</v>
      </c>
      <c r="F14" s="132" t="s">
        <v>7</v>
      </c>
      <c r="G14" s="132" t="s">
        <v>19</v>
      </c>
      <c r="H14" s="132" t="s">
        <v>23</v>
      </c>
      <c r="I14" s="132" t="s">
        <v>20</v>
      </c>
      <c r="J14" s="132" t="s">
        <v>3</v>
      </c>
      <c r="L14" s="11"/>
    </row>
    <row r="15" spans="1:16" s="2" customFormat="1" ht="16.5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L15" s="47"/>
      <c r="M15" s="47"/>
      <c r="N15" s="47"/>
      <c r="O15" s="47"/>
      <c r="P15" s="47"/>
    </row>
    <row r="16" spans="1:16" s="2" customFormat="1" ht="16.5">
      <c r="A16" s="172" t="s">
        <v>42</v>
      </c>
      <c r="B16" s="172"/>
      <c r="C16" s="172"/>
      <c r="D16" s="31" t="s">
        <v>4</v>
      </c>
      <c r="E16" s="172"/>
      <c r="F16" s="172"/>
      <c r="G16" s="172"/>
      <c r="H16" s="172"/>
      <c r="I16" s="172"/>
      <c r="J16" s="172"/>
      <c r="L16" s="11"/>
    </row>
    <row r="17" spans="1:14" s="11" customFormat="1" ht="16.5" outlineLevel="1">
      <c r="A17" s="164" t="s">
        <v>442</v>
      </c>
      <c r="B17" s="164"/>
      <c r="C17" s="164"/>
      <c r="D17" s="5" t="s">
        <v>9</v>
      </c>
      <c r="E17" s="164"/>
      <c r="F17" s="164"/>
      <c r="G17" s="164"/>
      <c r="H17" s="164"/>
      <c r="I17" s="164"/>
      <c r="J17" s="164"/>
    </row>
    <row r="18" spans="1:14" s="52" customFormat="1" ht="16.5" outlineLevel="1">
      <c r="A18" s="44" t="s">
        <v>100</v>
      </c>
      <c r="B18" s="44" t="s">
        <v>65</v>
      </c>
      <c r="C18" s="44" t="s">
        <v>15</v>
      </c>
      <c r="D18" s="46" t="s">
        <v>66</v>
      </c>
      <c r="E18" s="45" t="s">
        <v>34</v>
      </c>
      <c r="F18" s="20">
        <v>6</v>
      </c>
      <c r="G18" s="227"/>
      <c r="H18" s="3">
        <f>ROUND((G18*(1+$B$10)),2)</f>
        <v>0</v>
      </c>
      <c r="I18" s="3">
        <f t="shared" ref="I18:I19" si="0">ROUND((F18*H18),2)</f>
        <v>0</v>
      </c>
      <c r="J18" s="4" t="e">
        <f>(I18/$I$392)</f>
        <v>#DIV/0!</v>
      </c>
      <c r="L18" s="11"/>
    </row>
    <row r="19" spans="1:14" s="52" customFormat="1" ht="16.5" outlineLevel="1">
      <c r="A19" s="44" t="s">
        <v>101</v>
      </c>
      <c r="B19" s="44" t="s">
        <v>67</v>
      </c>
      <c r="C19" s="44" t="s">
        <v>15</v>
      </c>
      <c r="D19" s="46" t="s">
        <v>68</v>
      </c>
      <c r="E19" s="45" t="s">
        <v>34</v>
      </c>
      <c r="F19" s="110">
        <v>70.739999999999995</v>
      </c>
      <c r="G19" s="227"/>
      <c r="H19" s="3">
        <f t="shared" ref="H19" si="1">ROUND((G19*(1+$B$10)),2)</f>
        <v>0</v>
      </c>
      <c r="I19" s="3">
        <f t="shared" si="0"/>
        <v>0</v>
      </c>
      <c r="J19" s="4" t="e">
        <f>(I19/$I$392)</f>
        <v>#DIV/0!</v>
      </c>
      <c r="L19" s="11"/>
    </row>
    <row r="20" spans="1:14" s="11" customFormat="1" ht="16.5" outlineLevel="1">
      <c r="A20" s="164" t="s">
        <v>443</v>
      </c>
      <c r="B20" s="164"/>
      <c r="C20" s="164"/>
      <c r="D20" s="5" t="s">
        <v>11</v>
      </c>
      <c r="E20" s="164"/>
      <c r="F20" s="164"/>
      <c r="G20" s="164"/>
      <c r="H20" s="164"/>
      <c r="I20" s="164"/>
      <c r="J20" s="164"/>
    </row>
    <row r="21" spans="1:14" s="52" customFormat="1" ht="27" outlineLevel="1">
      <c r="A21" s="44" t="s">
        <v>444</v>
      </c>
      <c r="B21" s="44" t="s">
        <v>69</v>
      </c>
      <c r="C21" s="44" t="s">
        <v>15</v>
      </c>
      <c r="D21" s="46" t="s">
        <v>70</v>
      </c>
      <c r="E21" s="45" t="s">
        <v>64</v>
      </c>
      <c r="F21" s="20">
        <v>7.06</v>
      </c>
      <c r="G21" s="227"/>
      <c r="H21" s="21">
        <f t="shared" ref="H21" si="2">ROUND((G21*(1+$B$10)),2)</f>
        <v>0</v>
      </c>
      <c r="I21" s="21">
        <f t="shared" ref="I21" si="3">ROUND((F21*H21),2)</f>
        <v>0</v>
      </c>
      <c r="J21" s="22" t="e">
        <f>(I21/$I$392)</f>
        <v>#DIV/0!</v>
      </c>
      <c r="L21" s="11"/>
    </row>
    <row r="22" spans="1:14" s="2" customFormat="1" ht="40.5" outlineLevel="1">
      <c r="A22" s="44" t="s">
        <v>445</v>
      </c>
      <c r="B22" s="44" t="s">
        <v>71</v>
      </c>
      <c r="C22" s="44" t="s">
        <v>15</v>
      </c>
      <c r="D22" s="46" t="s">
        <v>72</v>
      </c>
      <c r="E22" s="45" t="s">
        <v>64</v>
      </c>
      <c r="F22" s="20">
        <v>9.17</v>
      </c>
      <c r="G22" s="227"/>
      <c r="H22" s="21">
        <f t="shared" ref="H22" si="4">ROUND((G22*(1+$B$10)),2)</f>
        <v>0</v>
      </c>
      <c r="I22" s="21">
        <f t="shared" ref="I22" si="5">ROUND((F22*H22),2)</f>
        <v>0</v>
      </c>
      <c r="J22" s="22" t="e">
        <f>(I22/$I$392)</f>
        <v>#DIV/0!</v>
      </c>
      <c r="L22" s="11"/>
    </row>
    <row r="23" spans="1:14" s="11" customFormat="1" ht="16.5" outlineLevel="1">
      <c r="A23" s="164" t="s">
        <v>703</v>
      </c>
      <c r="B23" s="164"/>
      <c r="C23" s="164"/>
      <c r="D23" s="5" t="s">
        <v>704</v>
      </c>
      <c r="E23" s="164"/>
      <c r="F23" s="164"/>
      <c r="G23" s="164"/>
      <c r="H23" s="164"/>
      <c r="I23" s="164"/>
      <c r="J23" s="164"/>
    </row>
    <row r="24" spans="1:14" s="52" customFormat="1" ht="46.5" customHeight="1" outlineLevel="1">
      <c r="A24" s="44" t="s">
        <v>705</v>
      </c>
      <c r="B24" s="44" t="s">
        <v>439</v>
      </c>
      <c r="C24" s="44" t="s">
        <v>425</v>
      </c>
      <c r="D24" s="108" t="s">
        <v>587</v>
      </c>
      <c r="E24" s="45" t="s">
        <v>92</v>
      </c>
      <c r="F24" s="20">
        <v>1</v>
      </c>
      <c r="G24" s="227"/>
      <c r="H24" s="21">
        <f t="shared" ref="H24" si="6">ROUND((G24*(1+$B$10)),2)</f>
        <v>0</v>
      </c>
      <c r="I24" s="21">
        <f t="shared" ref="I24" si="7">ROUND((F24*H24),2)</f>
        <v>0</v>
      </c>
      <c r="J24" s="22" t="e">
        <f>(I24/$I$392)</f>
        <v>#DIV/0!</v>
      </c>
      <c r="L24" s="11"/>
    </row>
    <row r="25" spans="1:14" s="52" customFormat="1" ht="16.5">
      <c r="A25" s="170" t="s">
        <v>83</v>
      </c>
      <c r="B25" s="170"/>
      <c r="C25" s="170"/>
      <c r="D25" s="170"/>
      <c r="E25" s="170"/>
      <c r="F25" s="170"/>
      <c r="G25" s="170"/>
      <c r="H25" s="170"/>
      <c r="I25" s="53">
        <f>SUM(I18:I24)</f>
        <v>0</v>
      </c>
      <c r="J25" s="54" t="e">
        <f>SUM(J18:J24)</f>
        <v>#DIV/0!</v>
      </c>
      <c r="L25" s="11"/>
    </row>
    <row r="26" spans="1:14" s="2" customFormat="1" ht="16.5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L26" s="11"/>
    </row>
    <row r="27" spans="1:14" s="52" customFormat="1" ht="16.5">
      <c r="A27" s="172" t="s">
        <v>43</v>
      </c>
      <c r="B27" s="172"/>
      <c r="C27" s="172"/>
      <c r="D27" s="31" t="s">
        <v>263</v>
      </c>
      <c r="E27" s="172"/>
      <c r="F27" s="172"/>
      <c r="G27" s="172"/>
      <c r="H27" s="172"/>
      <c r="I27" s="172"/>
      <c r="J27" s="172"/>
      <c r="L27" s="11"/>
    </row>
    <row r="28" spans="1:14" s="52" customFormat="1" ht="16.5">
      <c r="A28" s="164" t="s">
        <v>35</v>
      </c>
      <c r="B28" s="164"/>
      <c r="C28" s="164"/>
      <c r="D28" s="5" t="s">
        <v>44</v>
      </c>
      <c r="E28" s="164"/>
      <c r="F28" s="164"/>
      <c r="G28" s="164"/>
      <c r="H28" s="164"/>
      <c r="I28" s="164"/>
      <c r="J28" s="164"/>
      <c r="L28" s="11"/>
    </row>
    <row r="29" spans="1:14" s="11" customFormat="1" ht="16.5" outlineLevel="1">
      <c r="A29" s="165"/>
      <c r="B29" s="165"/>
      <c r="C29" s="165"/>
      <c r="D29" s="37" t="s">
        <v>14</v>
      </c>
      <c r="E29" s="165"/>
      <c r="F29" s="165"/>
      <c r="G29" s="165"/>
      <c r="H29" s="165"/>
      <c r="I29" s="165"/>
      <c r="J29" s="165"/>
    </row>
    <row r="30" spans="1:14" s="52" customFormat="1" ht="16.5" outlineLevel="1">
      <c r="A30" s="44" t="s">
        <v>102</v>
      </c>
      <c r="B30" s="152" t="s">
        <v>45</v>
      </c>
      <c r="C30" s="152" t="s">
        <v>15</v>
      </c>
      <c r="D30" s="108" t="s">
        <v>53</v>
      </c>
      <c r="E30" s="153" t="s">
        <v>63</v>
      </c>
      <c r="F30" s="20">
        <v>35</v>
      </c>
      <c r="G30" s="227"/>
      <c r="H30" s="3">
        <f>ROUND((G30*(1+$B$10)),2)</f>
        <v>0</v>
      </c>
      <c r="I30" s="3">
        <f>ROUND((F30*H30),2)</f>
        <v>0</v>
      </c>
      <c r="J30" s="4" t="e">
        <f t="shared" ref="J30:J36" si="8">(I30/$I$392)</f>
        <v>#DIV/0!</v>
      </c>
      <c r="L30" s="11"/>
    </row>
    <row r="31" spans="1:14" s="52" customFormat="1" ht="27" outlineLevel="1">
      <c r="A31" s="44" t="s">
        <v>103</v>
      </c>
      <c r="B31" s="152" t="s">
        <v>49</v>
      </c>
      <c r="C31" s="152" t="s">
        <v>15</v>
      </c>
      <c r="D31" s="108" t="s">
        <v>54</v>
      </c>
      <c r="E31" s="153" t="s">
        <v>64</v>
      </c>
      <c r="F31" s="20">
        <v>2.96</v>
      </c>
      <c r="G31" s="227"/>
      <c r="H31" s="21">
        <f t="shared" ref="H31" si="9">ROUND((G31*(1+$B$10)),2)</f>
        <v>0</v>
      </c>
      <c r="I31" s="21">
        <f t="shared" ref="I31" si="10">ROUND((F31*H31),2)</f>
        <v>0</v>
      </c>
      <c r="J31" s="22" t="e">
        <f t="shared" si="8"/>
        <v>#DIV/0!</v>
      </c>
      <c r="L31" s="169"/>
      <c r="M31" s="169"/>
      <c r="N31" s="169"/>
    </row>
    <row r="32" spans="1:14" s="52" customFormat="1" ht="16.5" outlineLevel="1">
      <c r="A32" s="44" t="s">
        <v>104</v>
      </c>
      <c r="B32" s="152" t="s">
        <v>46</v>
      </c>
      <c r="C32" s="152" t="s">
        <v>15</v>
      </c>
      <c r="D32" s="108" t="s">
        <v>55</v>
      </c>
      <c r="E32" s="153" t="s">
        <v>34</v>
      </c>
      <c r="F32" s="20">
        <v>11.34</v>
      </c>
      <c r="G32" s="227"/>
      <c r="H32" s="21">
        <f t="shared" ref="H32:H36" si="11">ROUND((G32*(1+$B$10)),2)</f>
        <v>0</v>
      </c>
      <c r="I32" s="21">
        <f t="shared" ref="I32:I36" si="12">ROUND((F32*H32),2)</f>
        <v>0</v>
      </c>
      <c r="J32" s="22" t="e">
        <f t="shared" si="8"/>
        <v>#DIV/0!</v>
      </c>
      <c r="L32" s="50"/>
      <c r="M32" s="50"/>
      <c r="N32" s="50"/>
    </row>
    <row r="33" spans="1:14" s="52" customFormat="1" ht="16.5" outlineLevel="1">
      <c r="A33" s="44" t="s">
        <v>105</v>
      </c>
      <c r="B33" s="152" t="s">
        <v>47</v>
      </c>
      <c r="C33" s="152" t="s">
        <v>15</v>
      </c>
      <c r="D33" s="108" t="s">
        <v>56</v>
      </c>
      <c r="E33" s="153" t="s">
        <v>13</v>
      </c>
      <c r="F33" s="20">
        <v>42.03</v>
      </c>
      <c r="G33" s="227"/>
      <c r="H33" s="21">
        <f t="shared" si="11"/>
        <v>0</v>
      </c>
      <c r="I33" s="21">
        <f t="shared" si="12"/>
        <v>0</v>
      </c>
      <c r="J33" s="22" t="e">
        <f t="shared" si="8"/>
        <v>#DIV/0!</v>
      </c>
      <c r="L33" s="50"/>
      <c r="M33" s="50"/>
      <c r="N33" s="50"/>
    </row>
    <row r="34" spans="1:14" s="52" customFormat="1" ht="16.5" outlineLevel="1">
      <c r="A34" s="44" t="s">
        <v>106</v>
      </c>
      <c r="B34" s="152" t="s">
        <v>451</v>
      </c>
      <c r="C34" s="152" t="s">
        <v>15</v>
      </c>
      <c r="D34" s="108" t="s">
        <v>452</v>
      </c>
      <c r="E34" s="153" t="s">
        <v>64</v>
      </c>
      <c r="F34" s="20">
        <v>1.28</v>
      </c>
      <c r="G34" s="227"/>
      <c r="H34" s="21">
        <f t="shared" si="11"/>
        <v>0</v>
      </c>
      <c r="I34" s="21">
        <f t="shared" si="12"/>
        <v>0</v>
      </c>
      <c r="J34" s="22" t="e">
        <f t="shared" si="8"/>
        <v>#DIV/0!</v>
      </c>
      <c r="L34" s="50"/>
      <c r="M34" s="50"/>
      <c r="N34" s="50"/>
    </row>
    <row r="35" spans="1:14" s="52" customFormat="1" ht="27" outlineLevel="1">
      <c r="A35" s="44" t="s">
        <v>107</v>
      </c>
      <c r="B35" s="152" t="s">
        <v>48</v>
      </c>
      <c r="C35" s="152" t="s">
        <v>15</v>
      </c>
      <c r="D35" s="108" t="s">
        <v>57</v>
      </c>
      <c r="E35" s="153" t="s">
        <v>64</v>
      </c>
      <c r="F35" s="20">
        <v>1.28</v>
      </c>
      <c r="G35" s="227"/>
      <c r="H35" s="21">
        <f t="shared" si="11"/>
        <v>0</v>
      </c>
      <c r="I35" s="21">
        <f t="shared" si="12"/>
        <v>0</v>
      </c>
      <c r="J35" s="22" t="e">
        <f t="shared" si="8"/>
        <v>#DIV/0!</v>
      </c>
      <c r="L35" s="50"/>
      <c r="M35" s="50"/>
      <c r="N35" s="50"/>
    </row>
    <row r="36" spans="1:14" s="52" customFormat="1" ht="27" outlineLevel="1">
      <c r="A36" s="44" t="s">
        <v>108</v>
      </c>
      <c r="B36" s="152" t="s">
        <v>50</v>
      </c>
      <c r="C36" s="152" t="s">
        <v>15</v>
      </c>
      <c r="D36" s="108" t="s">
        <v>58</v>
      </c>
      <c r="E36" s="153" t="s">
        <v>64</v>
      </c>
      <c r="F36" s="20">
        <v>0.21</v>
      </c>
      <c r="G36" s="227"/>
      <c r="H36" s="21">
        <f t="shared" si="11"/>
        <v>0</v>
      </c>
      <c r="I36" s="21">
        <f t="shared" si="12"/>
        <v>0</v>
      </c>
      <c r="J36" s="22" t="e">
        <f t="shared" si="8"/>
        <v>#DIV/0!</v>
      </c>
      <c r="L36" s="50"/>
      <c r="M36" s="50"/>
      <c r="N36" s="50"/>
    </row>
    <row r="37" spans="1:14" s="11" customFormat="1" ht="16.5" outlineLevel="1">
      <c r="A37" s="165"/>
      <c r="B37" s="165"/>
      <c r="C37" s="165"/>
      <c r="D37" s="37" t="s">
        <v>5</v>
      </c>
      <c r="E37" s="165"/>
      <c r="F37" s="165"/>
      <c r="G37" s="165"/>
      <c r="H37" s="165"/>
      <c r="I37" s="165"/>
      <c r="J37" s="165"/>
    </row>
    <row r="38" spans="1:14" s="52" customFormat="1" ht="27" outlineLevel="1">
      <c r="A38" s="44" t="s">
        <v>109</v>
      </c>
      <c r="B38" s="152" t="s">
        <v>51</v>
      </c>
      <c r="C38" s="152" t="s">
        <v>15</v>
      </c>
      <c r="D38" s="108" t="s">
        <v>59</v>
      </c>
      <c r="E38" s="153" t="s">
        <v>13</v>
      </c>
      <c r="F38" s="20">
        <v>747.72</v>
      </c>
      <c r="G38" s="227"/>
      <c r="H38" s="21">
        <f t="shared" ref="H38:H40" si="13">ROUND((G38*(1+$B$10)),2)</f>
        <v>0</v>
      </c>
      <c r="I38" s="21">
        <f t="shared" ref="I38:I40" si="14">ROUND((F38*H38),2)</f>
        <v>0</v>
      </c>
      <c r="J38" s="22" t="e">
        <f>(I38/$I$392)</f>
        <v>#DIV/0!</v>
      </c>
      <c r="L38" s="113"/>
      <c r="M38" s="113"/>
      <c r="N38" s="113"/>
    </row>
    <row r="39" spans="1:14" s="52" customFormat="1" ht="27" outlineLevel="1">
      <c r="A39" s="44" t="s">
        <v>110</v>
      </c>
      <c r="B39" s="152" t="s">
        <v>51</v>
      </c>
      <c r="C39" s="152" t="s">
        <v>15</v>
      </c>
      <c r="D39" s="108" t="s">
        <v>60</v>
      </c>
      <c r="E39" s="153" t="s">
        <v>13</v>
      </c>
      <c r="F39" s="20">
        <v>336.2</v>
      </c>
      <c r="G39" s="227"/>
      <c r="H39" s="21">
        <f t="shared" si="13"/>
        <v>0</v>
      </c>
      <c r="I39" s="21">
        <f t="shared" si="14"/>
        <v>0</v>
      </c>
      <c r="J39" s="22" t="e">
        <f>(I39/$I$392)</f>
        <v>#DIV/0!</v>
      </c>
      <c r="L39" s="55"/>
      <c r="M39" s="51"/>
      <c r="N39" s="51"/>
    </row>
    <row r="40" spans="1:14" s="52" customFormat="1" ht="40.5" outlineLevel="1">
      <c r="A40" s="44" t="s">
        <v>111</v>
      </c>
      <c r="B40" s="152">
        <v>92580</v>
      </c>
      <c r="C40" s="152" t="s">
        <v>8</v>
      </c>
      <c r="D40" s="108" t="s">
        <v>61</v>
      </c>
      <c r="E40" s="153" t="s">
        <v>34</v>
      </c>
      <c r="F40" s="20">
        <v>33.619999999999997</v>
      </c>
      <c r="G40" s="227"/>
      <c r="H40" s="21">
        <f t="shared" si="13"/>
        <v>0</v>
      </c>
      <c r="I40" s="21">
        <f t="shared" si="14"/>
        <v>0</v>
      </c>
      <c r="J40" s="22" t="e">
        <f>(I40/$I$392)</f>
        <v>#DIV/0!</v>
      </c>
      <c r="L40" s="55"/>
      <c r="M40" s="51"/>
      <c r="N40" s="51"/>
    </row>
    <row r="41" spans="1:14" s="52" customFormat="1" ht="27" outlineLevel="1">
      <c r="A41" s="44" t="s">
        <v>697</v>
      </c>
      <c r="B41" s="152" t="s">
        <v>52</v>
      </c>
      <c r="C41" s="152" t="s">
        <v>15</v>
      </c>
      <c r="D41" s="108" t="s">
        <v>62</v>
      </c>
      <c r="E41" s="153" t="s">
        <v>34</v>
      </c>
      <c r="F41" s="20">
        <v>33.619999999999997</v>
      </c>
      <c r="G41" s="227"/>
      <c r="H41" s="21">
        <f t="shared" ref="H41:H42" si="15">ROUND((G41*(1+$B$10)),2)</f>
        <v>0</v>
      </c>
      <c r="I41" s="21">
        <f t="shared" ref="I41:I42" si="16">ROUND((F41*H41),2)</f>
        <v>0</v>
      </c>
      <c r="J41" s="22" t="e">
        <f>(I41/$I$392)</f>
        <v>#DIV/0!</v>
      </c>
      <c r="L41" s="55"/>
      <c r="M41" s="51"/>
      <c r="N41" s="51"/>
    </row>
    <row r="42" spans="1:14" s="52" customFormat="1" ht="16.5" outlineLevel="1">
      <c r="A42" s="44" t="s">
        <v>698</v>
      </c>
      <c r="B42" s="152" t="s">
        <v>74</v>
      </c>
      <c r="C42" s="152" t="s">
        <v>15</v>
      </c>
      <c r="D42" s="108" t="s">
        <v>73</v>
      </c>
      <c r="E42" s="153" t="s">
        <v>63</v>
      </c>
      <c r="F42" s="20">
        <v>49</v>
      </c>
      <c r="G42" s="227"/>
      <c r="H42" s="21">
        <f t="shared" si="15"/>
        <v>0</v>
      </c>
      <c r="I42" s="21">
        <f t="shared" si="16"/>
        <v>0</v>
      </c>
      <c r="J42" s="22" t="e">
        <f>(I42/$I$392)</f>
        <v>#DIV/0!</v>
      </c>
      <c r="L42" s="55"/>
      <c r="M42" s="51"/>
      <c r="N42" s="51"/>
    </row>
    <row r="43" spans="1:14" s="11" customFormat="1" ht="16.5" outlineLevel="1">
      <c r="A43" s="165"/>
      <c r="B43" s="165"/>
      <c r="C43" s="165"/>
      <c r="D43" s="37" t="s">
        <v>90</v>
      </c>
      <c r="E43" s="165"/>
      <c r="F43" s="165"/>
      <c r="G43" s="165"/>
      <c r="H43" s="165"/>
      <c r="I43" s="165"/>
      <c r="J43" s="165"/>
    </row>
    <row r="44" spans="1:14" s="52" customFormat="1" ht="40.5" outlineLevel="1">
      <c r="A44" s="44" t="s">
        <v>699</v>
      </c>
      <c r="B44" s="44">
        <v>92602</v>
      </c>
      <c r="C44" s="44" t="s">
        <v>8</v>
      </c>
      <c r="D44" s="46" t="s">
        <v>91</v>
      </c>
      <c r="E44" s="45" t="s">
        <v>92</v>
      </c>
      <c r="F44" s="20">
        <v>1</v>
      </c>
      <c r="G44" s="227"/>
      <c r="H44" s="21">
        <f t="shared" ref="H44:H46" si="17">ROUND((G44*(1+$B$10)),2)</f>
        <v>0</v>
      </c>
      <c r="I44" s="21">
        <f t="shared" ref="I44:I46" si="18">ROUND((F44*H44),2)</f>
        <v>0</v>
      </c>
      <c r="J44" s="22" t="e">
        <f>(I44/$I$392)</f>
        <v>#DIV/0!</v>
      </c>
      <c r="L44" s="11"/>
    </row>
    <row r="45" spans="1:14" s="52" customFormat="1" ht="40.5" outlineLevel="1">
      <c r="A45" s="44" t="s">
        <v>700</v>
      </c>
      <c r="B45" s="152">
        <v>92580</v>
      </c>
      <c r="C45" s="152" t="s">
        <v>8</v>
      </c>
      <c r="D45" s="108" t="s">
        <v>61</v>
      </c>
      <c r="E45" s="153" t="s">
        <v>34</v>
      </c>
      <c r="F45" s="20">
        <v>5.96</v>
      </c>
      <c r="G45" s="227"/>
      <c r="H45" s="21">
        <f t="shared" si="17"/>
        <v>0</v>
      </c>
      <c r="I45" s="21">
        <f t="shared" si="18"/>
        <v>0</v>
      </c>
      <c r="J45" s="22" t="e">
        <f>(I45/$I$392)</f>
        <v>#DIV/0!</v>
      </c>
      <c r="L45" s="55"/>
      <c r="M45" s="51"/>
      <c r="N45" s="51"/>
    </row>
    <row r="46" spans="1:14" s="52" customFormat="1" ht="16.5" outlineLevel="1">
      <c r="A46" s="44" t="s">
        <v>701</v>
      </c>
      <c r="B46" s="44" t="s">
        <v>93</v>
      </c>
      <c r="C46" s="44" t="s">
        <v>15</v>
      </c>
      <c r="D46" s="46" t="s">
        <v>116</v>
      </c>
      <c r="E46" s="45" t="s">
        <v>34</v>
      </c>
      <c r="F46" s="20">
        <v>5.96</v>
      </c>
      <c r="G46" s="227"/>
      <c r="H46" s="21">
        <f t="shared" si="17"/>
        <v>0</v>
      </c>
      <c r="I46" s="21">
        <f t="shared" si="18"/>
        <v>0</v>
      </c>
      <c r="J46" s="22" t="e">
        <f>(I46/$I$392)</f>
        <v>#DIV/0!</v>
      </c>
      <c r="L46" s="11"/>
    </row>
    <row r="47" spans="1:14" s="11" customFormat="1" ht="16.5" outlineLevel="1">
      <c r="A47" s="165"/>
      <c r="B47" s="165"/>
      <c r="C47" s="165"/>
      <c r="D47" s="37" t="s">
        <v>117</v>
      </c>
      <c r="E47" s="165"/>
      <c r="F47" s="165"/>
      <c r="G47" s="165"/>
      <c r="H47" s="165"/>
      <c r="I47" s="165"/>
      <c r="J47" s="165"/>
    </row>
    <row r="48" spans="1:14" s="52" customFormat="1" ht="16.5" outlineLevel="1">
      <c r="A48" s="44" t="s">
        <v>702</v>
      </c>
      <c r="B48" s="152" t="s">
        <v>170</v>
      </c>
      <c r="C48" s="152" t="s">
        <v>15</v>
      </c>
      <c r="D48" s="108" t="s">
        <v>171</v>
      </c>
      <c r="E48" s="153" t="s">
        <v>34</v>
      </c>
      <c r="F48" s="20">
        <v>39.58</v>
      </c>
      <c r="G48" s="227"/>
      <c r="H48" s="21">
        <f t="shared" ref="H48" si="19">ROUND((G48*(1+$B$10)),2)</f>
        <v>0</v>
      </c>
      <c r="I48" s="21">
        <f t="shared" ref="I48" si="20">ROUND((F48*H48),2)</f>
        <v>0</v>
      </c>
      <c r="J48" s="22" t="e">
        <f>(I48/$I$392)</f>
        <v>#DIV/0!</v>
      </c>
      <c r="L48" s="55"/>
      <c r="M48" s="51"/>
      <c r="N48" s="51"/>
    </row>
    <row r="49" spans="1:12" s="52" customFormat="1" ht="16.5">
      <c r="A49" s="171"/>
      <c r="B49" s="171"/>
      <c r="C49" s="171"/>
      <c r="D49" s="171"/>
      <c r="E49" s="171"/>
      <c r="F49" s="171"/>
      <c r="G49" s="171"/>
      <c r="H49" s="171"/>
      <c r="I49" s="6">
        <f>SUM(I30:I48)</f>
        <v>0</v>
      </c>
      <c r="J49" s="7" t="e">
        <f>SUM(J30:J48)</f>
        <v>#DIV/0!</v>
      </c>
      <c r="L49" s="11"/>
    </row>
    <row r="50" spans="1:12" s="52" customFormat="1" ht="16.5">
      <c r="A50" s="164" t="s">
        <v>36</v>
      </c>
      <c r="B50" s="164"/>
      <c r="C50" s="164"/>
      <c r="D50" s="5" t="s">
        <v>78</v>
      </c>
      <c r="E50" s="164"/>
      <c r="F50" s="164"/>
      <c r="G50" s="164"/>
      <c r="H50" s="164"/>
      <c r="I50" s="164"/>
      <c r="J50" s="164"/>
      <c r="L50" s="11"/>
    </row>
    <row r="51" spans="1:12" s="11" customFormat="1" ht="16.5" outlineLevel="1">
      <c r="A51" s="165"/>
      <c r="B51" s="165"/>
      <c r="C51" s="165"/>
      <c r="D51" s="37" t="s">
        <v>76</v>
      </c>
      <c r="E51" s="165"/>
      <c r="F51" s="165"/>
      <c r="G51" s="165"/>
      <c r="H51" s="165"/>
      <c r="I51" s="165"/>
      <c r="J51" s="165"/>
    </row>
    <row r="52" spans="1:12" s="52" customFormat="1" ht="54" outlineLevel="1">
      <c r="A52" s="44" t="s">
        <v>112</v>
      </c>
      <c r="B52" s="44">
        <v>94277</v>
      </c>
      <c r="C52" s="44" t="s">
        <v>8</v>
      </c>
      <c r="D52" s="46" t="s">
        <v>77</v>
      </c>
      <c r="E52" s="45" t="s">
        <v>63</v>
      </c>
      <c r="F52" s="20">
        <v>16.88</v>
      </c>
      <c r="G52" s="227"/>
      <c r="H52" s="21">
        <f t="shared" ref="H52:H54" si="21">ROUND((G52*(1+$B$10)),2)</f>
        <v>0</v>
      </c>
      <c r="I52" s="21">
        <f t="shared" ref="I52:I54" si="22">ROUND((F52*H52),2)</f>
        <v>0</v>
      </c>
      <c r="J52" s="22" t="e">
        <f>(I52/$I$392)</f>
        <v>#DIV/0!</v>
      </c>
      <c r="L52" s="11"/>
    </row>
    <row r="53" spans="1:12" s="52" customFormat="1" ht="27" outlineLevel="1">
      <c r="A53" s="44" t="s">
        <v>113</v>
      </c>
      <c r="B53" s="44" t="s">
        <v>79</v>
      </c>
      <c r="C53" s="44" t="s">
        <v>15</v>
      </c>
      <c r="D53" s="46" t="s">
        <v>80</v>
      </c>
      <c r="E53" s="45" t="s">
        <v>34</v>
      </c>
      <c r="F53" s="20">
        <v>2.0299999999999998</v>
      </c>
      <c r="G53" s="227"/>
      <c r="H53" s="21">
        <f t="shared" si="21"/>
        <v>0</v>
      </c>
      <c r="I53" s="21">
        <f t="shared" si="22"/>
        <v>0</v>
      </c>
      <c r="J53" s="22" t="e">
        <f>(I53/$I$392)</f>
        <v>#DIV/0!</v>
      </c>
      <c r="L53" s="11"/>
    </row>
    <row r="54" spans="1:12" s="52" customFormat="1" ht="27" outlineLevel="1">
      <c r="A54" s="44" t="s">
        <v>264</v>
      </c>
      <c r="B54" s="44">
        <v>103946</v>
      </c>
      <c r="C54" s="44" t="s">
        <v>8</v>
      </c>
      <c r="D54" s="46" t="s">
        <v>16</v>
      </c>
      <c r="E54" s="45" t="s">
        <v>34</v>
      </c>
      <c r="F54" s="20">
        <v>2.0299999999999998</v>
      </c>
      <c r="G54" s="227"/>
      <c r="H54" s="21">
        <f t="shared" si="21"/>
        <v>0</v>
      </c>
      <c r="I54" s="21">
        <f t="shared" si="22"/>
        <v>0</v>
      </c>
      <c r="J54" s="22" t="e">
        <f>(I54/$I$392)</f>
        <v>#DIV/0!</v>
      </c>
      <c r="L54" s="11"/>
    </row>
    <row r="55" spans="1:12" s="11" customFormat="1" ht="16.5" outlineLevel="1">
      <c r="A55" s="165"/>
      <c r="B55" s="165"/>
      <c r="C55" s="165"/>
      <c r="D55" s="37" t="s">
        <v>81</v>
      </c>
      <c r="E55" s="165"/>
      <c r="F55" s="165"/>
      <c r="G55" s="165"/>
      <c r="H55" s="165"/>
      <c r="I55" s="165"/>
      <c r="J55" s="165"/>
    </row>
    <row r="56" spans="1:12" s="52" customFormat="1" ht="27" outlineLevel="1">
      <c r="A56" s="44" t="s">
        <v>265</v>
      </c>
      <c r="B56" s="44">
        <v>92397</v>
      </c>
      <c r="C56" s="44" t="s">
        <v>8</v>
      </c>
      <c r="D56" s="46" t="s">
        <v>82</v>
      </c>
      <c r="E56" s="45" t="s">
        <v>34</v>
      </c>
      <c r="F56" s="20">
        <v>66.42</v>
      </c>
      <c r="G56" s="227"/>
      <c r="H56" s="21">
        <f t="shared" ref="H56" si="23">ROUND((G56*(1+$B$10)),2)</f>
        <v>0</v>
      </c>
      <c r="I56" s="21">
        <f t="shared" ref="I56" si="24">ROUND((F56*H56),2)</f>
        <v>0</v>
      </c>
      <c r="J56" s="22" t="e">
        <f>(I56/$I$392)</f>
        <v>#DIV/0!</v>
      </c>
      <c r="L56" s="11"/>
    </row>
    <row r="57" spans="1:12" s="11" customFormat="1" ht="16.5" outlineLevel="1">
      <c r="A57" s="165"/>
      <c r="B57" s="165"/>
      <c r="C57" s="165"/>
      <c r="D57" s="37" t="s">
        <v>94</v>
      </c>
      <c r="E57" s="165"/>
      <c r="F57" s="165"/>
      <c r="G57" s="165"/>
      <c r="H57" s="165"/>
      <c r="I57" s="165"/>
      <c r="J57" s="165"/>
    </row>
    <row r="58" spans="1:12" s="52" customFormat="1" ht="16.5" outlineLevel="1">
      <c r="A58" s="44" t="s">
        <v>266</v>
      </c>
      <c r="B58" s="44" t="s">
        <v>95</v>
      </c>
      <c r="C58" s="44" t="s">
        <v>15</v>
      </c>
      <c r="D58" s="46" t="s">
        <v>97</v>
      </c>
      <c r="E58" s="45" t="s">
        <v>64</v>
      </c>
      <c r="F58" s="20">
        <v>1.72</v>
      </c>
      <c r="G58" s="227"/>
      <c r="H58" s="21">
        <f t="shared" ref="H58:H60" si="25">ROUND((G58*(1+$B$10)),2)</f>
        <v>0</v>
      </c>
      <c r="I58" s="21">
        <f t="shared" ref="I58:I60" si="26">ROUND((F58*H58),2)</f>
        <v>0</v>
      </c>
      <c r="J58" s="22" t="e">
        <f>(I58/$I$392)</f>
        <v>#DIV/0!</v>
      </c>
      <c r="L58" s="11"/>
    </row>
    <row r="59" spans="1:12" s="52" customFormat="1" ht="27" outlineLevel="1">
      <c r="A59" s="44" t="s">
        <v>267</v>
      </c>
      <c r="B59" s="44" t="s">
        <v>96</v>
      </c>
      <c r="C59" s="44" t="s">
        <v>15</v>
      </c>
      <c r="D59" s="46" t="s">
        <v>98</v>
      </c>
      <c r="E59" s="45" t="s">
        <v>64</v>
      </c>
      <c r="F59" s="20">
        <v>2.41</v>
      </c>
      <c r="G59" s="227"/>
      <c r="H59" s="21">
        <f t="shared" si="25"/>
        <v>0</v>
      </c>
      <c r="I59" s="21">
        <f t="shared" si="26"/>
        <v>0</v>
      </c>
      <c r="J59" s="22" t="e">
        <f>(I59/$I$392)</f>
        <v>#DIV/0!</v>
      </c>
      <c r="L59" s="11"/>
    </row>
    <row r="60" spans="1:12" s="52" customFormat="1" ht="40.5" outlineLevel="1">
      <c r="A60" s="44" t="s">
        <v>268</v>
      </c>
      <c r="B60" s="44" t="s">
        <v>99</v>
      </c>
      <c r="C60" s="44" t="s">
        <v>15</v>
      </c>
      <c r="D60" s="46" t="s">
        <v>118</v>
      </c>
      <c r="E60" s="45" t="s">
        <v>34</v>
      </c>
      <c r="F60" s="20">
        <v>4.3499999999999996</v>
      </c>
      <c r="G60" s="227"/>
      <c r="H60" s="21">
        <f t="shared" si="25"/>
        <v>0</v>
      </c>
      <c r="I60" s="21">
        <f t="shared" si="26"/>
        <v>0</v>
      </c>
      <c r="J60" s="22" t="e">
        <f>(I60/$I$392)</f>
        <v>#DIV/0!</v>
      </c>
      <c r="L60" s="11"/>
    </row>
    <row r="61" spans="1:12" s="52" customFormat="1" ht="16.5">
      <c r="A61" s="171"/>
      <c r="B61" s="171"/>
      <c r="C61" s="171"/>
      <c r="D61" s="171"/>
      <c r="E61" s="171"/>
      <c r="F61" s="171"/>
      <c r="G61" s="171"/>
      <c r="H61" s="171"/>
      <c r="I61" s="6">
        <f>SUM(I52:I60)</f>
        <v>0</v>
      </c>
      <c r="J61" s="7" t="e">
        <f>SUM(J52:J60)</f>
        <v>#DIV/0!</v>
      </c>
      <c r="L61" s="11"/>
    </row>
    <row r="62" spans="1:12" s="52" customFormat="1" ht="16.5">
      <c r="A62" s="170" t="s">
        <v>84</v>
      </c>
      <c r="B62" s="170"/>
      <c r="C62" s="170"/>
      <c r="D62" s="170"/>
      <c r="E62" s="170"/>
      <c r="F62" s="170"/>
      <c r="G62" s="170"/>
      <c r="H62" s="170"/>
      <c r="I62" s="53">
        <f>SUM(I49+I61)</f>
        <v>0</v>
      </c>
      <c r="J62" s="54" t="e">
        <f>SUM(J49+J61)</f>
        <v>#DIV/0!</v>
      </c>
      <c r="L62" s="11"/>
    </row>
    <row r="63" spans="1:12" s="52" customFormat="1" ht="16.5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L63" s="11"/>
    </row>
    <row r="64" spans="1:12" s="52" customFormat="1" ht="16.5">
      <c r="A64" s="172" t="s">
        <v>75</v>
      </c>
      <c r="B64" s="172"/>
      <c r="C64" s="172"/>
      <c r="D64" s="31" t="s">
        <v>87</v>
      </c>
      <c r="E64" s="172"/>
      <c r="F64" s="172"/>
      <c r="G64" s="172"/>
      <c r="H64" s="172"/>
      <c r="I64" s="172"/>
      <c r="J64" s="172"/>
      <c r="L64" s="11"/>
    </row>
    <row r="65" spans="1:12" s="52" customFormat="1" ht="54" outlineLevel="1">
      <c r="A65" s="44" t="s">
        <v>37</v>
      </c>
      <c r="B65" s="44" t="s">
        <v>439</v>
      </c>
      <c r="C65" s="44" t="s">
        <v>425</v>
      </c>
      <c r="D65" s="46" t="s">
        <v>440</v>
      </c>
      <c r="E65" s="45" t="s">
        <v>441</v>
      </c>
      <c r="F65" s="20">
        <v>1</v>
      </c>
      <c r="G65" s="227"/>
      <c r="H65" s="21">
        <f t="shared" ref="H65" si="27">ROUND((G65*(1+$B$10)),2)</f>
        <v>0</v>
      </c>
      <c r="I65" s="21">
        <f t="shared" ref="I65" si="28">ROUND((F65*H65),2)</f>
        <v>0</v>
      </c>
      <c r="J65" s="22" t="e">
        <f>(I65/$I$392)</f>
        <v>#DIV/0!</v>
      </c>
      <c r="L65" s="11"/>
    </row>
    <row r="66" spans="1:12" s="52" customFormat="1" ht="16.5">
      <c r="A66" s="170" t="s">
        <v>85</v>
      </c>
      <c r="B66" s="170"/>
      <c r="C66" s="170"/>
      <c r="D66" s="170"/>
      <c r="E66" s="170"/>
      <c r="F66" s="170"/>
      <c r="G66" s="170"/>
      <c r="H66" s="170"/>
      <c r="I66" s="53">
        <f>SUM(I65)</f>
        <v>0</v>
      </c>
      <c r="J66" s="54" t="e">
        <f>SUM(J65)</f>
        <v>#DIV/0!</v>
      </c>
      <c r="L66" s="11"/>
    </row>
    <row r="67" spans="1:12" ht="16.5" customHeight="1"/>
    <row r="68" spans="1:12" s="52" customFormat="1" ht="16.5">
      <c r="A68" s="172" t="s">
        <v>86</v>
      </c>
      <c r="B68" s="172"/>
      <c r="C68" s="172"/>
      <c r="D68" s="31" t="s">
        <v>467</v>
      </c>
      <c r="E68" s="172"/>
      <c r="F68" s="172"/>
      <c r="G68" s="172"/>
      <c r="H68" s="172"/>
      <c r="I68" s="172"/>
      <c r="J68" s="172"/>
      <c r="L68" s="11"/>
    </row>
    <row r="69" spans="1:12" s="52" customFormat="1" ht="16.5">
      <c r="A69" s="164" t="s">
        <v>38</v>
      </c>
      <c r="B69" s="164"/>
      <c r="C69" s="164"/>
      <c r="D69" s="5" t="s">
        <v>121</v>
      </c>
      <c r="E69" s="164"/>
      <c r="F69" s="164"/>
      <c r="G69" s="164"/>
      <c r="H69" s="164"/>
      <c r="I69" s="164"/>
      <c r="J69" s="164"/>
      <c r="L69" s="11"/>
    </row>
    <row r="70" spans="1:12" s="11" customFormat="1" ht="16.5" outlineLevel="1">
      <c r="A70" s="165"/>
      <c r="B70" s="165"/>
      <c r="C70" s="165"/>
      <c r="D70" s="37" t="s">
        <v>691</v>
      </c>
      <c r="E70" s="165"/>
      <c r="F70" s="165"/>
      <c r="G70" s="165"/>
      <c r="H70" s="165"/>
      <c r="I70" s="165"/>
      <c r="J70" s="165"/>
    </row>
    <row r="71" spans="1:12" s="52" customFormat="1" ht="16.5" outlineLevel="1">
      <c r="A71" s="44" t="s">
        <v>270</v>
      </c>
      <c r="B71" s="44">
        <v>99814</v>
      </c>
      <c r="C71" s="44" t="s">
        <v>8</v>
      </c>
      <c r="D71" s="46" t="s">
        <v>322</v>
      </c>
      <c r="E71" s="45" t="s">
        <v>34</v>
      </c>
      <c r="F71" s="20">
        <v>123.4</v>
      </c>
      <c r="G71" s="227"/>
      <c r="H71" s="21">
        <f t="shared" ref="H71" si="29">ROUND((G71*(1+$B$10)),2)</f>
        <v>0</v>
      </c>
      <c r="I71" s="21">
        <f t="shared" ref="I71" si="30">ROUND((F71*H71),2)</f>
        <v>0</v>
      </c>
      <c r="J71" s="22" t="e">
        <f>(I71/$I$392)</f>
        <v>#DIV/0!</v>
      </c>
      <c r="L71" s="11"/>
    </row>
    <row r="72" spans="1:12" s="11" customFormat="1" ht="16.5" outlineLevel="1">
      <c r="A72" s="165"/>
      <c r="B72" s="165"/>
      <c r="C72" s="165"/>
      <c r="D72" s="37" t="s">
        <v>692</v>
      </c>
      <c r="E72" s="165"/>
      <c r="F72" s="165"/>
      <c r="G72" s="165"/>
      <c r="H72" s="165"/>
      <c r="I72" s="165"/>
      <c r="J72" s="165"/>
    </row>
    <row r="73" spans="1:12" s="52" customFormat="1" ht="16.5" outlineLevel="1">
      <c r="A73" s="44" t="s">
        <v>271</v>
      </c>
      <c r="B73" s="112" t="s">
        <v>156</v>
      </c>
      <c r="C73" s="112" t="s">
        <v>15</v>
      </c>
      <c r="D73" s="88" t="s">
        <v>157</v>
      </c>
      <c r="E73" s="45" t="s">
        <v>34</v>
      </c>
      <c r="F73" s="110">
        <v>21.45</v>
      </c>
      <c r="G73" s="228"/>
      <c r="H73" s="56">
        <f t="shared" ref="H73" si="31">ROUND((G73*(1+$B$10)),2)</f>
        <v>0</v>
      </c>
      <c r="I73" s="56">
        <f t="shared" ref="I73" si="32">ROUND((F73*H73),2)</f>
        <v>0</v>
      </c>
      <c r="J73" s="57" t="e">
        <f>(I73/$I$392)</f>
        <v>#DIV/0!</v>
      </c>
      <c r="L73" s="11"/>
    </row>
    <row r="74" spans="1:12" s="52" customFormat="1" ht="16.5" outlineLevel="1">
      <c r="A74" s="44" t="s">
        <v>272</v>
      </c>
      <c r="B74" s="44" t="s">
        <v>134</v>
      </c>
      <c r="C74" s="44" t="s">
        <v>15</v>
      </c>
      <c r="D74" s="46" t="s">
        <v>135</v>
      </c>
      <c r="E74" s="45" t="s">
        <v>34</v>
      </c>
      <c r="F74" s="20">
        <v>123.4</v>
      </c>
      <c r="G74" s="227"/>
      <c r="H74" s="21">
        <f t="shared" ref="H74" si="33">ROUND((G74*(1+$B$10)),2)</f>
        <v>0</v>
      </c>
      <c r="I74" s="21">
        <f t="shared" ref="I74" si="34">ROUND((F74*H74),2)</f>
        <v>0</v>
      </c>
      <c r="J74" s="22" t="e">
        <f>(I74/$I$392)</f>
        <v>#DIV/0!</v>
      </c>
      <c r="L74" s="11"/>
    </row>
    <row r="75" spans="1:12" s="11" customFormat="1" ht="16.5" outlineLevel="1">
      <c r="A75" s="165"/>
      <c r="B75" s="165"/>
      <c r="C75" s="165"/>
      <c r="D75" s="37" t="s">
        <v>693</v>
      </c>
      <c r="E75" s="165"/>
      <c r="F75" s="165"/>
      <c r="G75" s="165"/>
      <c r="H75" s="165"/>
      <c r="I75" s="165"/>
      <c r="J75" s="165"/>
    </row>
    <row r="76" spans="1:12" s="52" customFormat="1" ht="16.5" outlineLevel="1">
      <c r="A76" s="44" t="s">
        <v>273</v>
      </c>
      <c r="B76" s="44" t="s">
        <v>128</v>
      </c>
      <c r="C76" s="44" t="s">
        <v>15</v>
      </c>
      <c r="D76" s="46" t="s">
        <v>129</v>
      </c>
      <c r="E76" s="45" t="s">
        <v>34</v>
      </c>
      <c r="F76" s="20">
        <v>123.4</v>
      </c>
      <c r="G76" s="227"/>
      <c r="H76" s="21">
        <f t="shared" ref="H76" si="35">ROUND((G76*(1+$B$10)),2)</f>
        <v>0</v>
      </c>
      <c r="I76" s="21">
        <f t="shared" ref="I76" si="36">ROUND((F76*H76),2)</f>
        <v>0</v>
      </c>
      <c r="J76" s="22" t="e">
        <f>(I76/$I$392)</f>
        <v>#DIV/0!</v>
      </c>
      <c r="L76" s="11"/>
    </row>
    <row r="77" spans="1:12" s="52" customFormat="1" ht="27" outlineLevel="1">
      <c r="A77" s="44" t="s">
        <v>327</v>
      </c>
      <c r="B77" s="112" t="s">
        <v>172</v>
      </c>
      <c r="C77" s="112" t="s">
        <v>10</v>
      </c>
      <c r="D77" s="88" t="s">
        <v>173</v>
      </c>
      <c r="E77" s="45" t="s">
        <v>34</v>
      </c>
      <c r="F77" s="20">
        <v>160</v>
      </c>
      <c r="G77" s="228"/>
      <c r="H77" s="21">
        <f t="shared" ref="H77:H78" si="37">ROUND((G77*(1+$B$10)),2)</f>
        <v>0</v>
      </c>
      <c r="I77" s="21">
        <f t="shared" ref="I77:I78" si="38">ROUND((F77*H77),2)</f>
        <v>0</v>
      </c>
      <c r="J77" s="22" t="e">
        <f>(I77/$I$392)</f>
        <v>#DIV/0!</v>
      </c>
      <c r="L77" s="11"/>
    </row>
    <row r="78" spans="1:12" s="52" customFormat="1" ht="16.5" outlineLevel="1">
      <c r="A78" s="44" t="s">
        <v>358</v>
      </c>
      <c r="B78" s="44" t="s">
        <v>170</v>
      </c>
      <c r="C78" s="44" t="s">
        <v>15</v>
      </c>
      <c r="D78" s="46" t="s">
        <v>171</v>
      </c>
      <c r="E78" s="45" t="s">
        <v>34</v>
      </c>
      <c r="F78" s="20">
        <v>4.8</v>
      </c>
      <c r="G78" s="227"/>
      <c r="H78" s="21">
        <f t="shared" si="37"/>
        <v>0</v>
      </c>
      <c r="I78" s="21">
        <f t="shared" si="38"/>
        <v>0</v>
      </c>
      <c r="J78" s="22" t="e">
        <f>(I78/$I$392)</f>
        <v>#DIV/0!</v>
      </c>
      <c r="L78" s="11"/>
    </row>
    <row r="79" spans="1:12" s="52" customFormat="1" ht="16.5">
      <c r="A79" s="171"/>
      <c r="B79" s="171"/>
      <c r="C79" s="171"/>
      <c r="D79" s="171"/>
      <c r="E79" s="171"/>
      <c r="F79" s="171"/>
      <c r="G79" s="171"/>
      <c r="H79" s="171"/>
      <c r="I79" s="6">
        <f>SUM(I71:I78)</f>
        <v>0</v>
      </c>
      <c r="J79" s="7" t="e">
        <f>SUM(J71:J78)</f>
        <v>#DIV/0!</v>
      </c>
      <c r="L79" s="11"/>
    </row>
    <row r="80" spans="1:12" s="52" customFormat="1" ht="16.5">
      <c r="A80" s="164" t="s">
        <v>25</v>
      </c>
      <c r="B80" s="164"/>
      <c r="C80" s="164"/>
      <c r="D80" s="5" t="s">
        <v>122</v>
      </c>
      <c r="E80" s="164"/>
      <c r="F80" s="164"/>
      <c r="G80" s="164"/>
      <c r="H80" s="164"/>
      <c r="I80" s="164"/>
      <c r="J80" s="164"/>
      <c r="L80" s="11"/>
    </row>
    <row r="81" spans="1:12" s="11" customFormat="1" ht="16.5" outlineLevel="1">
      <c r="A81" s="165"/>
      <c r="B81" s="165"/>
      <c r="C81" s="165"/>
      <c r="D81" s="37" t="s">
        <v>691</v>
      </c>
      <c r="E81" s="165"/>
      <c r="F81" s="165"/>
      <c r="G81" s="165"/>
      <c r="H81" s="165"/>
      <c r="I81" s="165"/>
      <c r="J81" s="165"/>
    </row>
    <row r="82" spans="1:12" s="52" customFormat="1" ht="27" outlineLevel="1">
      <c r="A82" s="44" t="s">
        <v>114</v>
      </c>
      <c r="B82" s="44" t="s">
        <v>136</v>
      </c>
      <c r="C82" s="44" t="s">
        <v>15</v>
      </c>
      <c r="D82" s="46" t="s">
        <v>137</v>
      </c>
      <c r="E82" s="45" t="s">
        <v>64</v>
      </c>
      <c r="F82" s="20">
        <v>8.16</v>
      </c>
      <c r="G82" s="227"/>
      <c r="H82" s="21">
        <f t="shared" ref="H82:H96" si="39">ROUND((G82*(1+$B$10)),2)</f>
        <v>0</v>
      </c>
      <c r="I82" s="21">
        <f t="shared" ref="I82:I96" si="40">ROUND((F82*H82),2)</f>
        <v>0</v>
      </c>
      <c r="J82" s="22" t="e">
        <f>(I82/$I$392)</f>
        <v>#DIV/0!</v>
      </c>
      <c r="L82" s="11"/>
    </row>
    <row r="83" spans="1:12" s="52" customFormat="1" ht="16.5" outlineLevel="1">
      <c r="A83" s="44" t="s">
        <v>115</v>
      </c>
      <c r="B83" s="112" t="s">
        <v>126</v>
      </c>
      <c r="C83" s="112" t="s">
        <v>15</v>
      </c>
      <c r="D83" s="88" t="s">
        <v>127</v>
      </c>
      <c r="E83" s="76" t="s">
        <v>34</v>
      </c>
      <c r="F83" s="20">
        <v>4.08</v>
      </c>
      <c r="G83" s="228"/>
      <c r="H83" s="56">
        <f t="shared" si="39"/>
        <v>0</v>
      </c>
      <c r="I83" s="56">
        <f t="shared" si="40"/>
        <v>0</v>
      </c>
      <c r="J83" s="57" t="e">
        <f>(I83/$I$392)</f>
        <v>#DIV/0!</v>
      </c>
      <c r="L83" s="11"/>
    </row>
    <row r="84" spans="1:12" s="11" customFormat="1" ht="16.5" outlineLevel="1">
      <c r="A84" s="165"/>
      <c r="B84" s="165"/>
      <c r="C84" s="165"/>
      <c r="D84" s="37" t="s">
        <v>692</v>
      </c>
      <c r="E84" s="165"/>
      <c r="F84" s="165"/>
      <c r="G84" s="165"/>
      <c r="H84" s="165"/>
      <c r="I84" s="165"/>
      <c r="J84" s="165"/>
    </row>
    <row r="85" spans="1:12" s="52" customFormat="1" ht="27" outlineLevel="1">
      <c r="A85" s="44" t="s">
        <v>274</v>
      </c>
      <c r="B85" s="44" t="s">
        <v>139</v>
      </c>
      <c r="C85" s="44" t="s">
        <v>15</v>
      </c>
      <c r="D85" s="46" t="s">
        <v>138</v>
      </c>
      <c r="E85" s="45" t="s">
        <v>34</v>
      </c>
      <c r="F85" s="20">
        <v>14.37</v>
      </c>
      <c r="G85" s="227"/>
      <c r="H85" s="21">
        <f t="shared" ref="H85" si="41">ROUND((G85*(1+$B$10)),2)</f>
        <v>0</v>
      </c>
      <c r="I85" s="21">
        <f t="shared" ref="I85" si="42">ROUND((F85*H85),2)</f>
        <v>0</v>
      </c>
      <c r="J85" s="22" t="e">
        <f>(I85/$I$392)</f>
        <v>#DIV/0!</v>
      </c>
      <c r="L85" s="11"/>
    </row>
    <row r="86" spans="1:12" s="52" customFormat="1" ht="16.5" outlineLevel="1">
      <c r="A86" s="44" t="s">
        <v>275</v>
      </c>
      <c r="B86" s="112" t="s">
        <v>156</v>
      </c>
      <c r="C86" s="112" t="s">
        <v>15</v>
      </c>
      <c r="D86" s="88" t="s">
        <v>157</v>
      </c>
      <c r="E86" s="76" t="s">
        <v>34</v>
      </c>
      <c r="F86" s="20">
        <v>7.08</v>
      </c>
      <c r="G86" s="228"/>
      <c r="H86" s="56">
        <f t="shared" si="39"/>
        <v>0</v>
      </c>
      <c r="I86" s="56">
        <f t="shared" si="40"/>
        <v>0</v>
      </c>
      <c r="J86" s="57" t="e">
        <f>(I86/$I$392)</f>
        <v>#DIV/0!</v>
      </c>
      <c r="L86" s="11"/>
    </row>
    <row r="87" spans="1:12" s="52" customFormat="1" ht="16.5" outlineLevel="1">
      <c r="A87" s="44" t="s">
        <v>276</v>
      </c>
      <c r="B87" s="44" t="s">
        <v>134</v>
      </c>
      <c r="C87" s="44" t="s">
        <v>15</v>
      </c>
      <c r="D87" s="46" t="s">
        <v>135</v>
      </c>
      <c r="E87" s="45" t="s">
        <v>34</v>
      </c>
      <c r="F87" s="20">
        <v>7.08</v>
      </c>
      <c r="G87" s="227"/>
      <c r="H87" s="21">
        <f t="shared" si="39"/>
        <v>0</v>
      </c>
      <c r="I87" s="21">
        <f t="shared" si="40"/>
        <v>0</v>
      </c>
      <c r="J87" s="22" t="e">
        <f>(I87/$I$392)</f>
        <v>#DIV/0!</v>
      </c>
      <c r="L87" s="11"/>
    </row>
    <row r="88" spans="1:12" s="11" customFormat="1" ht="16.5" outlineLevel="1">
      <c r="A88" s="165"/>
      <c r="B88" s="165"/>
      <c r="C88" s="165"/>
      <c r="D88" s="37" t="s">
        <v>707</v>
      </c>
      <c r="E88" s="165"/>
      <c r="F88" s="165"/>
      <c r="G88" s="165"/>
      <c r="H88" s="165"/>
      <c r="I88" s="165"/>
      <c r="J88" s="165"/>
    </row>
    <row r="89" spans="1:12" s="52" customFormat="1" ht="16.5" outlineLevel="1">
      <c r="A89" s="44" t="s">
        <v>277</v>
      </c>
      <c r="B89" s="44" t="s">
        <v>140</v>
      </c>
      <c r="C89" s="44" t="s">
        <v>15</v>
      </c>
      <c r="D89" s="46" t="s">
        <v>141</v>
      </c>
      <c r="E89" s="45" t="s">
        <v>92</v>
      </c>
      <c r="F89" s="20">
        <v>1.68</v>
      </c>
      <c r="G89" s="227"/>
      <c r="H89" s="21">
        <f t="shared" ref="H89:H90" si="43">ROUND((G89*(1+$B$10)),2)</f>
        <v>0</v>
      </c>
      <c r="I89" s="21">
        <f t="shared" ref="I89:I90" si="44">ROUND((F89*H89),2)</f>
        <v>0</v>
      </c>
      <c r="J89" s="22" t="e">
        <f>(I89/$I$392)</f>
        <v>#DIV/0!</v>
      </c>
      <c r="L89" s="11"/>
    </row>
    <row r="90" spans="1:12" s="52" customFormat="1" ht="54" outlineLevel="1">
      <c r="A90" s="44" t="s">
        <v>278</v>
      </c>
      <c r="B90" s="44">
        <v>94573</v>
      </c>
      <c r="C90" s="44" t="s">
        <v>8</v>
      </c>
      <c r="D90" s="46" t="s">
        <v>142</v>
      </c>
      <c r="E90" s="45" t="s">
        <v>34</v>
      </c>
      <c r="F90" s="20">
        <v>2.0499999999999998</v>
      </c>
      <c r="G90" s="227"/>
      <c r="H90" s="21">
        <f t="shared" si="43"/>
        <v>0</v>
      </c>
      <c r="I90" s="21">
        <f t="shared" si="44"/>
        <v>0</v>
      </c>
      <c r="J90" s="22" t="e">
        <f>(I90/$I$392)</f>
        <v>#DIV/0!</v>
      </c>
      <c r="L90" s="11"/>
    </row>
    <row r="91" spans="1:12" s="11" customFormat="1" ht="16.5" outlineLevel="1">
      <c r="A91" s="165"/>
      <c r="B91" s="165"/>
      <c r="C91" s="165"/>
      <c r="D91" s="37" t="s">
        <v>693</v>
      </c>
      <c r="E91" s="165"/>
      <c r="F91" s="165"/>
      <c r="G91" s="165"/>
      <c r="H91" s="165"/>
      <c r="I91" s="165"/>
      <c r="J91" s="165"/>
    </row>
    <row r="92" spans="1:12" s="52" customFormat="1" ht="16.5" outlineLevel="1">
      <c r="A92" s="44" t="s">
        <v>279</v>
      </c>
      <c r="B92" s="44" t="s">
        <v>128</v>
      </c>
      <c r="C92" s="44" t="s">
        <v>15</v>
      </c>
      <c r="D92" s="46" t="s">
        <v>129</v>
      </c>
      <c r="E92" s="45" t="s">
        <v>34</v>
      </c>
      <c r="F92" s="20">
        <v>7.08</v>
      </c>
      <c r="G92" s="227"/>
      <c r="H92" s="21">
        <f t="shared" ref="H92" si="45">ROUND((G92*(1+$B$10)),2)</f>
        <v>0</v>
      </c>
      <c r="I92" s="21">
        <f t="shared" ref="I92" si="46">ROUND((F92*H92),2)</f>
        <v>0</v>
      </c>
      <c r="J92" s="22" t="e">
        <f t="shared" ref="J92:J97" si="47">(I92/$I$392)</f>
        <v>#DIV/0!</v>
      </c>
      <c r="L92" s="11"/>
    </row>
    <row r="93" spans="1:12" s="52" customFormat="1" ht="16.5" outlineLevel="1">
      <c r="A93" s="44" t="s">
        <v>280</v>
      </c>
      <c r="B93" s="44" t="s">
        <v>147</v>
      </c>
      <c r="C93" s="44" t="s">
        <v>15</v>
      </c>
      <c r="D93" s="46" t="s">
        <v>148</v>
      </c>
      <c r="E93" s="45" t="s">
        <v>34</v>
      </c>
      <c r="F93" s="20">
        <v>2.0499999999999998</v>
      </c>
      <c r="G93" s="227"/>
      <c r="H93" s="21">
        <f t="shared" ref="H93" si="48">ROUND((G93*(1+$B$10)),2)</f>
        <v>0</v>
      </c>
      <c r="I93" s="21">
        <f t="shared" ref="I93" si="49">ROUND((F93*H93),2)</f>
        <v>0</v>
      </c>
      <c r="J93" s="22" t="e">
        <f t="shared" si="47"/>
        <v>#DIV/0!</v>
      </c>
      <c r="L93" s="11"/>
    </row>
    <row r="94" spans="1:12" s="52" customFormat="1" ht="16.5" outlineLevel="1">
      <c r="A94" s="44" t="s">
        <v>281</v>
      </c>
      <c r="B94" s="44" t="s">
        <v>145</v>
      </c>
      <c r="C94" s="44" t="s">
        <v>15</v>
      </c>
      <c r="D94" s="46" t="s">
        <v>146</v>
      </c>
      <c r="E94" s="45" t="s">
        <v>34</v>
      </c>
      <c r="F94" s="20">
        <v>2.0499999999999998</v>
      </c>
      <c r="G94" s="227"/>
      <c r="H94" s="21">
        <f t="shared" ref="H94" si="50">ROUND((G94*(1+$B$10)),2)</f>
        <v>0</v>
      </c>
      <c r="I94" s="21">
        <f t="shared" ref="I94" si="51">ROUND((F94*H94),2)</f>
        <v>0</v>
      </c>
      <c r="J94" s="22" t="e">
        <f t="shared" si="47"/>
        <v>#DIV/0!</v>
      </c>
      <c r="L94" s="11"/>
    </row>
    <row r="95" spans="1:12" s="52" customFormat="1" ht="16.5" outlineLevel="1">
      <c r="A95" s="44" t="s">
        <v>282</v>
      </c>
      <c r="B95" s="44" t="s">
        <v>130</v>
      </c>
      <c r="C95" s="44" t="s">
        <v>15</v>
      </c>
      <c r="D95" s="46" t="s">
        <v>131</v>
      </c>
      <c r="E95" s="45" t="s">
        <v>34</v>
      </c>
      <c r="F95" s="20">
        <v>15.44</v>
      </c>
      <c r="G95" s="227"/>
      <c r="H95" s="21">
        <f t="shared" si="39"/>
        <v>0</v>
      </c>
      <c r="I95" s="21">
        <f t="shared" si="40"/>
        <v>0</v>
      </c>
      <c r="J95" s="22" t="e">
        <f t="shared" si="47"/>
        <v>#DIV/0!</v>
      </c>
      <c r="L95" s="11"/>
    </row>
    <row r="96" spans="1:12" s="52" customFormat="1" ht="16.5" outlineLevel="1">
      <c r="A96" s="44" t="s">
        <v>283</v>
      </c>
      <c r="B96" s="44" t="s">
        <v>132</v>
      </c>
      <c r="C96" s="44" t="s">
        <v>15</v>
      </c>
      <c r="D96" s="46" t="s">
        <v>133</v>
      </c>
      <c r="E96" s="45" t="s">
        <v>34</v>
      </c>
      <c r="F96" s="20">
        <v>15.44</v>
      </c>
      <c r="G96" s="227"/>
      <c r="H96" s="21">
        <f t="shared" si="39"/>
        <v>0</v>
      </c>
      <c r="I96" s="21">
        <f t="shared" si="40"/>
        <v>0</v>
      </c>
      <c r="J96" s="22" t="e">
        <f t="shared" si="47"/>
        <v>#DIV/0!</v>
      </c>
      <c r="L96" s="11"/>
    </row>
    <row r="97" spans="1:12" s="52" customFormat="1" ht="16.5" outlineLevel="1">
      <c r="A97" s="44" t="s">
        <v>284</v>
      </c>
      <c r="B97" s="44" t="s">
        <v>143</v>
      </c>
      <c r="C97" s="44" t="s">
        <v>15</v>
      </c>
      <c r="D97" s="46" t="s">
        <v>144</v>
      </c>
      <c r="E97" s="45" t="s">
        <v>34</v>
      </c>
      <c r="F97" s="20">
        <v>5.04</v>
      </c>
      <c r="G97" s="227"/>
      <c r="H97" s="21">
        <f t="shared" ref="H97" si="52">ROUND((G97*(1+$B$10)),2)</f>
        <v>0</v>
      </c>
      <c r="I97" s="21">
        <f t="shared" ref="I97" si="53">ROUND((F97*H97),2)</f>
        <v>0</v>
      </c>
      <c r="J97" s="22" t="e">
        <f t="shared" si="47"/>
        <v>#DIV/0!</v>
      </c>
      <c r="L97" s="11"/>
    </row>
    <row r="98" spans="1:12" s="52" customFormat="1" ht="16.5">
      <c r="A98" s="171"/>
      <c r="B98" s="171"/>
      <c r="C98" s="171"/>
      <c r="D98" s="171"/>
      <c r="E98" s="171"/>
      <c r="F98" s="171"/>
      <c r="G98" s="171"/>
      <c r="H98" s="171"/>
      <c r="I98" s="6">
        <f>SUM(I82:I97)</f>
        <v>0</v>
      </c>
      <c r="J98" s="7" t="e">
        <f>SUM(J82:J97)</f>
        <v>#DIV/0!</v>
      </c>
      <c r="L98" s="11"/>
    </row>
    <row r="99" spans="1:12" s="52" customFormat="1" ht="16.5">
      <c r="A99" s="164" t="s">
        <v>269</v>
      </c>
      <c r="B99" s="164"/>
      <c r="C99" s="164"/>
      <c r="D99" s="5" t="s">
        <v>123</v>
      </c>
      <c r="E99" s="164"/>
      <c r="F99" s="164"/>
      <c r="G99" s="164"/>
      <c r="H99" s="164"/>
      <c r="I99" s="164"/>
      <c r="J99" s="164"/>
      <c r="L99" s="11"/>
    </row>
    <row r="100" spans="1:12" s="11" customFormat="1" ht="16.5" outlineLevel="1">
      <c r="A100" s="165"/>
      <c r="B100" s="165"/>
      <c r="C100" s="165"/>
      <c r="D100" s="37" t="s">
        <v>691</v>
      </c>
      <c r="E100" s="165"/>
      <c r="F100" s="165"/>
      <c r="G100" s="165"/>
      <c r="H100" s="165"/>
      <c r="I100" s="165"/>
      <c r="J100" s="165"/>
    </row>
    <row r="101" spans="1:12" s="52" customFormat="1" ht="16.5" outlineLevel="1">
      <c r="A101" s="44" t="s">
        <v>285</v>
      </c>
      <c r="B101" s="44">
        <v>99814</v>
      </c>
      <c r="C101" s="44" t="s">
        <v>8</v>
      </c>
      <c r="D101" s="46" t="s">
        <v>322</v>
      </c>
      <c r="E101" s="45" t="s">
        <v>34</v>
      </c>
      <c r="F101" s="20">
        <v>15.1</v>
      </c>
      <c r="G101" s="227"/>
      <c r="H101" s="21">
        <f t="shared" ref="H101" si="54">ROUND((G101*(1+$B$10)),2)</f>
        <v>0</v>
      </c>
      <c r="I101" s="21">
        <f t="shared" ref="I101" si="55">ROUND((F101*H101),2)</f>
        <v>0</v>
      </c>
      <c r="J101" s="22" t="e">
        <f>(I101/$I$392)</f>
        <v>#DIV/0!</v>
      </c>
      <c r="L101" s="11"/>
    </row>
    <row r="102" spans="1:12" s="52" customFormat="1" ht="16.5" outlineLevel="1">
      <c r="A102" s="44" t="s">
        <v>286</v>
      </c>
      <c r="B102" s="44" t="s">
        <v>158</v>
      </c>
      <c r="C102" s="44" t="s">
        <v>15</v>
      </c>
      <c r="D102" s="46" t="s">
        <v>159</v>
      </c>
      <c r="E102" s="45" t="s">
        <v>92</v>
      </c>
      <c r="F102" s="20">
        <v>6</v>
      </c>
      <c r="G102" s="227"/>
      <c r="H102" s="21">
        <f t="shared" ref="H102:H104" si="56">ROUND((G102*(1+$B$10)),2)</f>
        <v>0</v>
      </c>
      <c r="I102" s="21">
        <f t="shared" ref="I102:I104" si="57">ROUND((F102*H102),2)</f>
        <v>0</v>
      </c>
      <c r="J102" s="22" t="e">
        <f>(I102/$I$392)</f>
        <v>#DIV/0!</v>
      </c>
      <c r="L102" s="11"/>
    </row>
    <row r="103" spans="1:12" s="11" customFormat="1" ht="16.5" outlineLevel="1">
      <c r="A103" s="165"/>
      <c r="B103" s="165"/>
      <c r="C103" s="165"/>
      <c r="D103" s="37" t="s">
        <v>692</v>
      </c>
      <c r="E103" s="165"/>
      <c r="F103" s="165"/>
      <c r="G103" s="165"/>
      <c r="H103" s="165"/>
      <c r="I103" s="165"/>
      <c r="J103" s="165"/>
    </row>
    <row r="104" spans="1:12" s="52" customFormat="1" ht="16.5" outlineLevel="1">
      <c r="A104" s="44" t="s">
        <v>287</v>
      </c>
      <c r="B104" s="44" t="s">
        <v>134</v>
      </c>
      <c r="C104" s="44" t="s">
        <v>15</v>
      </c>
      <c r="D104" s="46" t="s">
        <v>135</v>
      </c>
      <c r="E104" s="45" t="s">
        <v>34</v>
      </c>
      <c r="F104" s="20">
        <v>15.1</v>
      </c>
      <c r="G104" s="227"/>
      <c r="H104" s="21">
        <f t="shared" si="56"/>
        <v>0</v>
      </c>
      <c r="I104" s="21">
        <f t="shared" si="57"/>
        <v>0</v>
      </c>
      <c r="J104" s="22" t="e">
        <f>(I104/$I$392)</f>
        <v>#DIV/0!</v>
      </c>
      <c r="L104" s="11"/>
    </row>
    <row r="105" spans="1:12" s="11" customFormat="1" ht="16.5" outlineLevel="1">
      <c r="A105" s="165"/>
      <c r="B105" s="165"/>
      <c r="C105" s="165"/>
      <c r="D105" s="37" t="s">
        <v>707</v>
      </c>
      <c r="E105" s="165"/>
      <c r="F105" s="165"/>
      <c r="G105" s="165"/>
      <c r="H105" s="165"/>
      <c r="I105" s="165"/>
      <c r="J105" s="165"/>
    </row>
    <row r="106" spans="1:12" s="52" customFormat="1" ht="16.5" outlineLevel="1">
      <c r="A106" s="44" t="s">
        <v>288</v>
      </c>
      <c r="B106" s="44" t="s">
        <v>149</v>
      </c>
      <c r="C106" s="44" t="s">
        <v>15</v>
      </c>
      <c r="D106" s="46" t="s">
        <v>150</v>
      </c>
      <c r="E106" s="45" t="s">
        <v>34</v>
      </c>
      <c r="F106" s="20">
        <v>5.2</v>
      </c>
      <c r="G106" s="227"/>
      <c r="H106" s="21">
        <f t="shared" ref="H106:H113" si="58">ROUND((G106*(1+$B$10)),2)</f>
        <v>0</v>
      </c>
      <c r="I106" s="21">
        <f t="shared" ref="I106:I113" si="59">ROUND((F106*H106),2)</f>
        <v>0</v>
      </c>
      <c r="J106" s="22" t="e">
        <f>(I106/$I$392)</f>
        <v>#DIV/0!</v>
      </c>
      <c r="L106" s="11"/>
    </row>
    <row r="107" spans="1:12" s="11" customFormat="1" ht="16.5" outlineLevel="1">
      <c r="A107" s="165"/>
      <c r="B107" s="165"/>
      <c r="C107" s="165"/>
      <c r="D107" s="37" t="s">
        <v>706</v>
      </c>
      <c r="E107" s="165"/>
      <c r="F107" s="165"/>
      <c r="G107" s="165"/>
      <c r="H107" s="165"/>
      <c r="I107" s="165"/>
      <c r="J107" s="165"/>
    </row>
    <row r="108" spans="1:12" s="52" customFormat="1" ht="16.5" outlineLevel="1">
      <c r="A108" s="44" t="s">
        <v>289</v>
      </c>
      <c r="B108" s="44" t="s">
        <v>153</v>
      </c>
      <c r="C108" s="44" t="s">
        <v>15</v>
      </c>
      <c r="D108" s="46" t="s">
        <v>154</v>
      </c>
      <c r="E108" s="45" t="s">
        <v>92</v>
      </c>
      <c r="F108" s="20">
        <v>4</v>
      </c>
      <c r="G108" s="227"/>
      <c r="H108" s="21">
        <f t="shared" si="58"/>
        <v>0</v>
      </c>
      <c r="I108" s="21">
        <f t="shared" si="59"/>
        <v>0</v>
      </c>
      <c r="J108" s="22" t="e">
        <f t="shared" ref="J108:J113" si="60">(I108/$I$392)</f>
        <v>#DIV/0!</v>
      </c>
      <c r="L108" s="11"/>
    </row>
    <row r="109" spans="1:12" s="52" customFormat="1" ht="16.5" outlineLevel="1">
      <c r="A109" s="44" t="s">
        <v>290</v>
      </c>
      <c r="B109" s="44" t="s">
        <v>151</v>
      </c>
      <c r="C109" s="44" t="s">
        <v>15</v>
      </c>
      <c r="D109" s="46" t="s">
        <v>152</v>
      </c>
      <c r="E109" s="45" t="s">
        <v>92</v>
      </c>
      <c r="F109" s="20">
        <v>4</v>
      </c>
      <c r="G109" s="227"/>
      <c r="H109" s="21">
        <f t="shared" si="58"/>
        <v>0</v>
      </c>
      <c r="I109" s="21">
        <f t="shared" si="59"/>
        <v>0</v>
      </c>
      <c r="J109" s="22" t="e">
        <f t="shared" si="60"/>
        <v>#DIV/0!</v>
      </c>
      <c r="L109" s="11"/>
    </row>
    <row r="110" spans="1:12" s="52" customFormat="1" ht="40.5" outlineLevel="1">
      <c r="A110" s="44" t="s">
        <v>291</v>
      </c>
      <c r="B110" s="44">
        <v>89709</v>
      </c>
      <c r="C110" s="44" t="s">
        <v>8</v>
      </c>
      <c r="D110" s="46" t="s">
        <v>155</v>
      </c>
      <c r="E110" s="45" t="s">
        <v>92</v>
      </c>
      <c r="F110" s="20">
        <v>4</v>
      </c>
      <c r="G110" s="227"/>
      <c r="H110" s="21">
        <f t="shared" si="58"/>
        <v>0</v>
      </c>
      <c r="I110" s="21">
        <f t="shared" si="59"/>
        <v>0</v>
      </c>
      <c r="J110" s="22" t="e">
        <f t="shared" si="60"/>
        <v>#DIV/0!</v>
      </c>
      <c r="L110" s="11"/>
    </row>
    <row r="111" spans="1:12" s="52" customFormat="1" ht="16.5" outlineLevel="1">
      <c r="A111" s="44" t="s">
        <v>292</v>
      </c>
      <c r="B111" s="44" t="s">
        <v>184</v>
      </c>
      <c r="C111" s="44" t="s">
        <v>15</v>
      </c>
      <c r="D111" s="46" t="s">
        <v>187</v>
      </c>
      <c r="E111" s="45" t="s">
        <v>92</v>
      </c>
      <c r="F111" s="20">
        <v>2</v>
      </c>
      <c r="G111" s="227"/>
      <c r="H111" s="21">
        <f t="shared" si="58"/>
        <v>0</v>
      </c>
      <c r="I111" s="21">
        <f t="shared" si="59"/>
        <v>0</v>
      </c>
      <c r="J111" s="22" t="e">
        <f t="shared" si="60"/>
        <v>#DIV/0!</v>
      </c>
      <c r="L111" s="11"/>
    </row>
    <row r="112" spans="1:12" s="52" customFormat="1" ht="16.5" outlineLevel="1">
      <c r="A112" s="44" t="s">
        <v>293</v>
      </c>
      <c r="B112" s="44" t="s">
        <v>185</v>
      </c>
      <c r="C112" s="44" t="s">
        <v>15</v>
      </c>
      <c r="D112" s="46" t="s">
        <v>188</v>
      </c>
      <c r="E112" s="45" t="s">
        <v>92</v>
      </c>
      <c r="F112" s="20">
        <v>2</v>
      </c>
      <c r="G112" s="227"/>
      <c r="H112" s="21">
        <f t="shared" si="58"/>
        <v>0</v>
      </c>
      <c r="I112" s="21">
        <f t="shared" si="59"/>
        <v>0</v>
      </c>
      <c r="J112" s="22" t="e">
        <f t="shared" si="60"/>
        <v>#DIV/0!</v>
      </c>
      <c r="L112" s="11"/>
    </row>
    <row r="113" spans="1:12" s="52" customFormat="1" ht="16.5" outlineLevel="1">
      <c r="A113" s="44" t="s">
        <v>328</v>
      </c>
      <c r="B113" s="44" t="s">
        <v>186</v>
      </c>
      <c r="C113" s="44" t="s">
        <v>15</v>
      </c>
      <c r="D113" s="46" t="s">
        <v>189</v>
      </c>
      <c r="E113" s="45" t="s">
        <v>92</v>
      </c>
      <c r="F113" s="20">
        <v>4</v>
      </c>
      <c r="G113" s="227"/>
      <c r="H113" s="21">
        <f t="shared" si="58"/>
        <v>0</v>
      </c>
      <c r="I113" s="21">
        <f t="shared" si="59"/>
        <v>0</v>
      </c>
      <c r="J113" s="22" t="e">
        <f t="shared" si="60"/>
        <v>#DIV/0!</v>
      </c>
      <c r="L113" s="11"/>
    </row>
    <row r="114" spans="1:12" s="11" customFormat="1" ht="16.5" outlineLevel="1">
      <c r="A114" s="165"/>
      <c r="B114" s="165"/>
      <c r="C114" s="165"/>
      <c r="D114" s="37" t="s">
        <v>693</v>
      </c>
      <c r="E114" s="165"/>
      <c r="F114" s="165"/>
      <c r="G114" s="165"/>
      <c r="H114" s="165"/>
      <c r="I114" s="165"/>
      <c r="J114" s="165"/>
    </row>
    <row r="115" spans="1:12" s="52" customFormat="1" ht="16.5" outlineLevel="1">
      <c r="A115" s="44" t="s">
        <v>329</v>
      </c>
      <c r="B115" s="44" t="s">
        <v>128</v>
      </c>
      <c r="C115" s="44" t="s">
        <v>15</v>
      </c>
      <c r="D115" s="46" t="s">
        <v>129</v>
      </c>
      <c r="E115" s="45" t="s">
        <v>34</v>
      </c>
      <c r="F115" s="20">
        <v>15.1</v>
      </c>
      <c r="G115" s="227"/>
      <c r="H115" s="21">
        <f t="shared" ref="H115" si="61">ROUND((G115*(1+$B$10)),2)</f>
        <v>0</v>
      </c>
      <c r="I115" s="21">
        <f t="shared" ref="I115" si="62">ROUND((F115*H115),2)</f>
        <v>0</v>
      </c>
      <c r="J115" s="22" t="e">
        <f>(I115/$I$392)</f>
        <v>#DIV/0!</v>
      </c>
      <c r="L115" s="11"/>
    </row>
    <row r="116" spans="1:12" s="52" customFormat="1" ht="27" outlineLevel="1">
      <c r="A116" s="44" t="s">
        <v>330</v>
      </c>
      <c r="B116" s="112" t="s">
        <v>172</v>
      </c>
      <c r="C116" s="112" t="s">
        <v>10</v>
      </c>
      <c r="D116" s="88" t="s">
        <v>173</v>
      </c>
      <c r="E116" s="45" t="s">
        <v>34</v>
      </c>
      <c r="F116" s="20">
        <v>40.200000000000003</v>
      </c>
      <c r="G116" s="228"/>
      <c r="H116" s="21">
        <f t="shared" ref="H116:H117" si="63">ROUND((G116*(1+$B$10)),2)</f>
        <v>0</v>
      </c>
      <c r="I116" s="21">
        <f t="shared" ref="I116:I117" si="64">ROUND((F116*H116),2)</f>
        <v>0</v>
      </c>
      <c r="J116" s="22" t="e">
        <f>(I116/$I$392)</f>
        <v>#DIV/0!</v>
      </c>
      <c r="L116" s="11"/>
    </row>
    <row r="117" spans="1:12" s="52" customFormat="1" ht="16.5" outlineLevel="1">
      <c r="A117" s="44" t="s">
        <v>331</v>
      </c>
      <c r="B117" s="44" t="s">
        <v>143</v>
      </c>
      <c r="C117" s="44" t="s">
        <v>15</v>
      </c>
      <c r="D117" s="46" t="s">
        <v>144</v>
      </c>
      <c r="E117" s="45" t="s">
        <v>34</v>
      </c>
      <c r="F117" s="20">
        <v>14.04</v>
      </c>
      <c r="G117" s="227"/>
      <c r="H117" s="21">
        <f t="shared" si="63"/>
        <v>0</v>
      </c>
      <c r="I117" s="21">
        <f t="shared" si="64"/>
        <v>0</v>
      </c>
      <c r="J117" s="22" t="e">
        <f>(I117/$I$392)</f>
        <v>#DIV/0!</v>
      </c>
      <c r="L117" s="11"/>
    </row>
    <row r="118" spans="1:12" s="52" customFormat="1" ht="16.5">
      <c r="A118" s="171"/>
      <c r="B118" s="171"/>
      <c r="C118" s="171"/>
      <c r="D118" s="171"/>
      <c r="E118" s="171"/>
      <c r="F118" s="171"/>
      <c r="G118" s="171"/>
      <c r="H118" s="171"/>
      <c r="I118" s="6">
        <f>SUM(I101:I117)</f>
        <v>0</v>
      </c>
      <c r="J118" s="7" t="e">
        <f>SUM(J101:J117)</f>
        <v>#DIV/0!</v>
      </c>
      <c r="L118" s="11"/>
    </row>
    <row r="119" spans="1:12" s="52" customFormat="1" ht="16.5">
      <c r="A119" s="170" t="s">
        <v>88</v>
      </c>
      <c r="B119" s="170"/>
      <c r="C119" s="170"/>
      <c r="D119" s="170"/>
      <c r="E119" s="170"/>
      <c r="F119" s="170"/>
      <c r="G119" s="170"/>
      <c r="H119" s="170"/>
      <c r="I119" s="53">
        <f>SUM(I79+I98+I118)</f>
        <v>0</v>
      </c>
      <c r="J119" s="54" t="e">
        <f>SUM(J79+J98+J118)</f>
        <v>#DIV/0!</v>
      </c>
      <c r="L119" s="11"/>
    </row>
    <row r="120" spans="1:12" ht="16.5" customHeight="1"/>
    <row r="121" spans="1:12" s="52" customFormat="1" ht="16.5">
      <c r="A121" s="172" t="s">
        <v>119</v>
      </c>
      <c r="B121" s="172"/>
      <c r="C121" s="172"/>
      <c r="D121" s="31" t="s">
        <v>468</v>
      </c>
      <c r="E121" s="172"/>
      <c r="F121" s="172"/>
      <c r="G121" s="172"/>
      <c r="H121" s="172"/>
      <c r="I121" s="172"/>
      <c r="J121" s="172"/>
      <c r="L121" s="11"/>
    </row>
    <row r="122" spans="1:12" s="52" customFormat="1" ht="16.5">
      <c r="A122" s="164" t="s">
        <v>39</v>
      </c>
      <c r="B122" s="164"/>
      <c r="C122" s="164"/>
      <c r="D122" s="5" t="s">
        <v>161</v>
      </c>
      <c r="E122" s="164"/>
      <c r="F122" s="164"/>
      <c r="G122" s="164"/>
      <c r="H122" s="164"/>
      <c r="I122" s="164"/>
      <c r="J122" s="164"/>
      <c r="L122" s="11"/>
    </row>
    <row r="123" spans="1:12" s="11" customFormat="1" ht="16.5" outlineLevel="1">
      <c r="A123" s="165"/>
      <c r="B123" s="165"/>
      <c r="C123" s="165"/>
      <c r="D123" s="37" t="s">
        <v>691</v>
      </c>
      <c r="E123" s="165"/>
      <c r="F123" s="165"/>
      <c r="G123" s="165"/>
      <c r="H123" s="165"/>
      <c r="I123" s="165"/>
      <c r="J123" s="165"/>
    </row>
    <row r="124" spans="1:12" s="52" customFormat="1" ht="16.5" outlineLevel="1">
      <c r="A124" s="44" t="s">
        <v>215</v>
      </c>
      <c r="B124" s="44">
        <v>99814</v>
      </c>
      <c r="C124" s="44" t="s">
        <v>8</v>
      </c>
      <c r="D124" s="46" t="s">
        <v>322</v>
      </c>
      <c r="E124" s="45" t="s">
        <v>34</v>
      </c>
      <c r="F124" s="20">
        <v>62.44</v>
      </c>
      <c r="G124" s="227"/>
      <c r="H124" s="21">
        <f t="shared" ref="H124:H125" si="65">ROUND((G124*(1+$B$10)),2)</f>
        <v>0</v>
      </c>
      <c r="I124" s="21">
        <f t="shared" ref="I124:I125" si="66">ROUND((F124*H124),2)</f>
        <v>0</v>
      </c>
      <c r="J124" s="22" t="e">
        <f>(I124/$I$392)</f>
        <v>#DIV/0!</v>
      </c>
      <c r="L124" s="11"/>
    </row>
    <row r="125" spans="1:12" s="52" customFormat="1" ht="16.5" outlineLevel="1">
      <c r="A125" s="44" t="s">
        <v>216</v>
      </c>
      <c r="B125" s="44" t="s">
        <v>162</v>
      </c>
      <c r="C125" s="44" t="s">
        <v>15</v>
      </c>
      <c r="D125" s="46" t="s">
        <v>163</v>
      </c>
      <c r="E125" s="45" t="s">
        <v>34</v>
      </c>
      <c r="F125" s="20">
        <v>6.93</v>
      </c>
      <c r="G125" s="227"/>
      <c r="H125" s="21">
        <f t="shared" si="65"/>
        <v>0</v>
      </c>
      <c r="I125" s="21">
        <f t="shared" si="66"/>
        <v>0</v>
      </c>
      <c r="J125" s="22" t="e">
        <f>(I125/$I$392)</f>
        <v>#DIV/0!</v>
      </c>
      <c r="L125" s="11"/>
    </row>
    <row r="126" spans="1:12" s="11" customFormat="1" ht="16.5" outlineLevel="1">
      <c r="A126" s="165"/>
      <c r="B126" s="165"/>
      <c r="C126" s="165"/>
      <c r="D126" s="37" t="s">
        <v>692</v>
      </c>
      <c r="E126" s="165"/>
      <c r="F126" s="165"/>
      <c r="G126" s="165"/>
      <c r="H126" s="165"/>
      <c r="I126" s="165"/>
      <c r="J126" s="165"/>
    </row>
    <row r="127" spans="1:12" s="52" customFormat="1" ht="16.5" outlineLevel="1">
      <c r="A127" s="44" t="s">
        <v>217</v>
      </c>
      <c r="B127" s="44" t="s">
        <v>134</v>
      </c>
      <c r="C127" s="44" t="s">
        <v>15</v>
      </c>
      <c r="D127" s="46" t="s">
        <v>135</v>
      </c>
      <c r="E127" s="45" t="s">
        <v>34</v>
      </c>
      <c r="F127" s="20">
        <v>62.44</v>
      </c>
      <c r="G127" s="227"/>
      <c r="H127" s="21">
        <f t="shared" ref="H127:H138" si="67">ROUND((G127*(1+$B$10)),2)</f>
        <v>0</v>
      </c>
      <c r="I127" s="21">
        <f t="shared" ref="I127:I138" si="68">ROUND((F127*H127),2)</f>
        <v>0</v>
      </c>
      <c r="J127" s="22" t="e">
        <f>(I127/$I$392)</f>
        <v>#DIV/0!</v>
      </c>
      <c r="L127" s="11"/>
    </row>
    <row r="128" spans="1:12" s="11" customFormat="1" ht="16.5" outlineLevel="1">
      <c r="A128" s="165"/>
      <c r="B128" s="165"/>
      <c r="C128" s="165"/>
      <c r="D128" s="37" t="s">
        <v>707</v>
      </c>
      <c r="E128" s="165"/>
      <c r="F128" s="165"/>
      <c r="G128" s="165"/>
      <c r="H128" s="165"/>
      <c r="I128" s="165"/>
      <c r="J128" s="165"/>
    </row>
    <row r="129" spans="1:12" s="52" customFormat="1" ht="16.5" outlineLevel="1">
      <c r="A129" s="44" t="s">
        <v>218</v>
      </c>
      <c r="B129" s="44" t="s">
        <v>164</v>
      </c>
      <c r="C129" s="44" t="s">
        <v>15</v>
      </c>
      <c r="D129" s="46" t="s">
        <v>165</v>
      </c>
      <c r="E129" s="45" t="s">
        <v>34</v>
      </c>
      <c r="F129" s="20">
        <v>6.93</v>
      </c>
      <c r="G129" s="227"/>
      <c r="H129" s="21">
        <f t="shared" ref="H129:H130" si="69">ROUND((G129*(1+$B$10)),2)</f>
        <v>0</v>
      </c>
      <c r="I129" s="21">
        <f t="shared" ref="I129:I130" si="70">ROUND((F129*H129),2)</f>
        <v>0</v>
      </c>
      <c r="J129" s="22" t="e">
        <f>(I129/$I$392)</f>
        <v>#DIV/0!</v>
      </c>
      <c r="L129" s="11"/>
    </row>
    <row r="130" spans="1:12" s="52" customFormat="1" ht="16.5" outlineLevel="1">
      <c r="A130" s="44" t="s">
        <v>294</v>
      </c>
      <c r="B130" s="44" t="s">
        <v>166</v>
      </c>
      <c r="C130" s="44" t="s">
        <v>15</v>
      </c>
      <c r="D130" s="46" t="s">
        <v>167</v>
      </c>
      <c r="E130" s="45" t="s">
        <v>63</v>
      </c>
      <c r="F130" s="20">
        <v>6.93</v>
      </c>
      <c r="G130" s="227"/>
      <c r="H130" s="21">
        <f t="shared" si="69"/>
        <v>0</v>
      </c>
      <c r="I130" s="21">
        <f t="shared" si="70"/>
        <v>0</v>
      </c>
      <c r="J130" s="22" t="e">
        <f>(I130/$I$392)</f>
        <v>#DIV/0!</v>
      </c>
      <c r="L130" s="11"/>
    </row>
    <row r="131" spans="1:12" s="52" customFormat="1" ht="16.5" outlineLevel="1">
      <c r="A131" s="44" t="s">
        <v>295</v>
      </c>
      <c r="B131" s="44" t="s">
        <v>168</v>
      </c>
      <c r="C131" s="44" t="s">
        <v>15</v>
      </c>
      <c r="D131" s="46" t="s">
        <v>169</v>
      </c>
      <c r="E131" s="45" t="s">
        <v>34</v>
      </c>
      <c r="F131" s="20">
        <v>0.72</v>
      </c>
      <c r="G131" s="227"/>
      <c r="H131" s="21">
        <f t="shared" si="67"/>
        <v>0</v>
      </c>
      <c r="I131" s="21">
        <f t="shared" si="68"/>
        <v>0</v>
      </c>
      <c r="J131" s="22" t="e">
        <f>(I131/$I$392)</f>
        <v>#DIV/0!</v>
      </c>
      <c r="L131" s="11"/>
    </row>
    <row r="132" spans="1:12" s="52" customFormat="1" ht="27" outlineLevel="1">
      <c r="A132" s="44" t="s">
        <v>296</v>
      </c>
      <c r="B132" s="44" t="s">
        <v>174</v>
      </c>
      <c r="C132" s="44" t="s">
        <v>15</v>
      </c>
      <c r="D132" s="46" t="s">
        <v>175</v>
      </c>
      <c r="E132" s="45" t="s">
        <v>92</v>
      </c>
      <c r="F132" s="20">
        <v>1</v>
      </c>
      <c r="G132" s="227"/>
      <c r="H132" s="21">
        <f t="shared" si="67"/>
        <v>0</v>
      </c>
      <c r="I132" s="21">
        <f t="shared" si="68"/>
        <v>0</v>
      </c>
      <c r="J132" s="22" t="e">
        <f>(I132/$I$392)</f>
        <v>#DIV/0!</v>
      </c>
      <c r="L132" s="11"/>
    </row>
    <row r="133" spans="1:12" s="11" customFormat="1" ht="16.5" outlineLevel="1">
      <c r="A133" s="165"/>
      <c r="B133" s="165"/>
      <c r="C133" s="165"/>
      <c r="D133" s="37" t="s">
        <v>693</v>
      </c>
      <c r="E133" s="165"/>
      <c r="F133" s="165"/>
      <c r="G133" s="165"/>
      <c r="H133" s="165"/>
      <c r="I133" s="165"/>
      <c r="J133" s="165"/>
    </row>
    <row r="134" spans="1:12" s="52" customFormat="1" ht="16.5" outlineLevel="1">
      <c r="A134" s="44" t="s">
        <v>297</v>
      </c>
      <c r="B134" s="44" t="s">
        <v>128</v>
      </c>
      <c r="C134" s="44" t="s">
        <v>15</v>
      </c>
      <c r="D134" s="46" t="s">
        <v>129</v>
      </c>
      <c r="E134" s="45" t="s">
        <v>34</v>
      </c>
      <c r="F134" s="20">
        <v>62.44</v>
      </c>
      <c r="G134" s="227"/>
      <c r="H134" s="21">
        <f t="shared" ref="H134" si="71">ROUND((G134*(1+$B$10)),2)</f>
        <v>0</v>
      </c>
      <c r="I134" s="21">
        <f t="shared" ref="I134" si="72">ROUND((F134*H134),2)</f>
        <v>0</v>
      </c>
      <c r="J134" s="22" t="e">
        <f>(I134/$I$392)</f>
        <v>#DIV/0!</v>
      </c>
      <c r="L134" s="11"/>
    </row>
    <row r="135" spans="1:12" s="52" customFormat="1" ht="16.5" outlineLevel="1">
      <c r="A135" s="44" t="s">
        <v>298</v>
      </c>
      <c r="B135" s="44" t="s">
        <v>147</v>
      </c>
      <c r="C135" s="44" t="s">
        <v>15</v>
      </c>
      <c r="D135" s="46" t="s">
        <v>148</v>
      </c>
      <c r="E135" s="45" t="s">
        <v>34</v>
      </c>
      <c r="F135" s="20">
        <v>2.16</v>
      </c>
      <c r="G135" s="227"/>
      <c r="H135" s="21">
        <f t="shared" ref="H135:H136" si="73">ROUND((G135*(1+$B$10)),2)</f>
        <v>0</v>
      </c>
      <c r="I135" s="21">
        <f t="shared" ref="I135:I136" si="74">ROUND((F135*H135),2)</f>
        <v>0</v>
      </c>
      <c r="J135" s="22" t="e">
        <f>(I135/$I$392)</f>
        <v>#DIV/0!</v>
      </c>
      <c r="L135" s="11"/>
    </row>
    <row r="136" spans="1:12" s="52" customFormat="1" ht="16.5" outlineLevel="1">
      <c r="A136" s="44" t="s">
        <v>299</v>
      </c>
      <c r="B136" s="44" t="s">
        <v>145</v>
      </c>
      <c r="C136" s="44" t="s">
        <v>15</v>
      </c>
      <c r="D136" s="46" t="s">
        <v>146</v>
      </c>
      <c r="E136" s="45" t="s">
        <v>34</v>
      </c>
      <c r="F136" s="20">
        <v>2.16</v>
      </c>
      <c r="G136" s="227"/>
      <c r="H136" s="21">
        <f t="shared" si="73"/>
        <v>0</v>
      </c>
      <c r="I136" s="21">
        <f t="shared" si="74"/>
        <v>0</v>
      </c>
      <c r="J136" s="22" t="e">
        <f>(I136/$I$392)</f>
        <v>#DIV/0!</v>
      </c>
      <c r="L136" s="11"/>
    </row>
    <row r="137" spans="1:12" s="52" customFormat="1" ht="27" outlineLevel="1">
      <c r="A137" s="44" t="s">
        <v>300</v>
      </c>
      <c r="B137" s="112" t="s">
        <v>172</v>
      </c>
      <c r="C137" s="112" t="s">
        <v>10</v>
      </c>
      <c r="D137" s="88" t="s">
        <v>173</v>
      </c>
      <c r="E137" s="45" t="s">
        <v>34</v>
      </c>
      <c r="F137" s="20">
        <v>203.5</v>
      </c>
      <c r="G137" s="228"/>
      <c r="H137" s="21">
        <f t="shared" si="67"/>
        <v>0</v>
      </c>
      <c r="I137" s="21">
        <f t="shared" si="68"/>
        <v>0</v>
      </c>
      <c r="J137" s="22" t="e">
        <f>(I137/$I$392)</f>
        <v>#DIV/0!</v>
      </c>
      <c r="L137" s="11"/>
    </row>
    <row r="138" spans="1:12" s="52" customFormat="1" ht="16.5" outlineLevel="1">
      <c r="A138" s="44" t="s">
        <v>323</v>
      </c>
      <c r="B138" s="44" t="s">
        <v>170</v>
      </c>
      <c r="C138" s="44" t="s">
        <v>15</v>
      </c>
      <c r="D138" s="46" t="s">
        <v>171</v>
      </c>
      <c r="E138" s="45" t="s">
        <v>34</v>
      </c>
      <c r="F138" s="20">
        <v>30.09</v>
      </c>
      <c r="G138" s="227"/>
      <c r="H138" s="21">
        <f t="shared" si="67"/>
        <v>0</v>
      </c>
      <c r="I138" s="21">
        <f t="shared" si="68"/>
        <v>0</v>
      </c>
      <c r="J138" s="22" t="e">
        <f>(I138/$I$392)</f>
        <v>#DIV/0!</v>
      </c>
      <c r="L138" s="11"/>
    </row>
    <row r="139" spans="1:12" s="52" customFormat="1" ht="16.5">
      <c r="A139" s="171"/>
      <c r="B139" s="171"/>
      <c r="C139" s="171"/>
      <c r="D139" s="171"/>
      <c r="E139" s="171"/>
      <c r="F139" s="171"/>
      <c r="G139" s="171"/>
      <c r="H139" s="171"/>
      <c r="I139" s="6">
        <f>SUM(I124:I138)</f>
        <v>0</v>
      </c>
      <c r="J139" s="7" t="e">
        <f>SUM(J124:J138)</f>
        <v>#DIV/0!</v>
      </c>
      <c r="L139" s="11"/>
    </row>
    <row r="140" spans="1:12" s="52" customFormat="1" ht="16.5">
      <c r="A140" s="164" t="s">
        <v>40</v>
      </c>
      <c r="B140" s="164"/>
      <c r="C140" s="164"/>
      <c r="D140" s="5" t="s">
        <v>325</v>
      </c>
      <c r="E140" s="164"/>
      <c r="F140" s="164"/>
      <c r="G140" s="164"/>
      <c r="H140" s="164"/>
      <c r="I140" s="164"/>
      <c r="J140" s="164"/>
      <c r="L140" s="11"/>
    </row>
    <row r="141" spans="1:12" s="149" customFormat="1" ht="16.5" customHeight="1" outlineLevel="1">
      <c r="A141" s="165"/>
      <c r="B141" s="165"/>
      <c r="C141" s="165"/>
      <c r="D141" s="37" t="s">
        <v>691</v>
      </c>
      <c r="E141" s="165"/>
      <c r="F141" s="165"/>
      <c r="G141" s="165"/>
      <c r="H141" s="165"/>
      <c r="I141" s="165"/>
      <c r="J141" s="165"/>
    </row>
    <row r="142" spans="1:12" s="150" customFormat="1" ht="16.5" customHeight="1" outlineLevel="1">
      <c r="A142" s="44" t="s">
        <v>219</v>
      </c>
      <c r="B142" s="44">
        <v>99814</v>
      </c>
      <c r="C142" s="44" t="s">
        <v>8</v>
      </c>
      <c r="D142" s="46" t="s">
        <v>322</v>
      </c>
      <c r="E142" s="45" t="s">
        <v>34</v>
      </c>
      <c r="F142" s="20">
        <v>7.08</v>
      </c>
      <c r="G142" s="227"/>
      <c r="H142" s="21">
        <f t="shared" ref="H142" si="75">ROUND((G142*(1+$B$10)),2)</f>
        <v>0</v>
      </c>
      <c r="I142" s="21">
        <f t="shared" ref="I142" si="76">ROUND((F142*H142),2)</f>
        <v>0</v>
      </c>
      <c r="J142" s="22" t="e">
        <f>(I142/$I$392)</f>
        <v>#DIV/0!</v>
      </c>
      <c r="L142" s="149"/>
    </row>
    <row r="143" spans="1:12" s="150" customFormat="1" ht="16.5" customHeight="1" outlineLevel="1">
      <c r="A143" s="44" t="s">
        <v>223</v>
      </c>
      <c r="B143" s="44" t="s">
        <v>158</v>
      </c>
      <c r="C143" s="44" t="s">
        <v>15</v>
      </c>
      <c r="D143" s="46" t="s">
        <v>159</v>
      </c>
      <c r="E143" s="45" t="s">
        <v>92</v>
      </c>
      <c r="F143" s="20">
        <v>4</v>
      </c>
      <c r="G143" s="227"/>
      <c r="H143" s="21">
        <f t="shared" ref="H143:H157" si="77">ROUND((G143*(1+$B$10)),2)</f>
        <v>0</v>
      </c>
      <c r="I143" s="21">
        <f t="shared" ref="I143:I157" si="78">ROUND((F143*H143),2)</f>
        <v>0</v>
      </c>
      <c r="J143" s="22" t="e">
        <f>(I143/$I$392)</f>
        <v>#DIV/0!</v>
      </c>
      <c r="L143" s="149"/>
    </row>
    <row r="144" spans="1:12" s="149" customFormat="1" ht="16.5" customHeight="1" outlineLevel="1">
      <c r="A144" s="165"/>
      <c r="B144" s="165"/>
      <c r="C144" s="165"/>
      <c r="D144" s="37" t="s">
        <v>692</v>
      </c>
      <c r="E144" s="165"/>
      <c r="F144" s="165"/>
      <c r="G144" s="165"/>
      <c r="H144" s="165"/>
      <c r="I144" s="165"/>
      <c r="J144" s="165"/>
    </row>
    <row r="145" spans="1:12" s="150" customFormat="1" ht="16.5" customHeight="1" outlineLevel="1">
      <c r="A145" s="44" t="s">
        <v>220</v>
      </c>
      <c r="B145" s="44" t="s">
        <v>134</v>
      </c>
      <c r="C145" s="44" t="s">
        <v>15</v>
      </c>
      <c r="D145" s="46" t="s">
        <v>135</v>
      </c>
      <c r="E145" s="45" t="s">
        <v>34</v>
      </c>
      <c r="F145" s="20">
        <v>7.08</v>
      </c>
      <c r="G145" s="227"/>
      <c r="H145" s="21">
        <f t="shared" si="77"/>
        <v>0</v>
      </c>
      <c r="I145" s="21">
        <f t="shared" si="78"/>
        <v>0</v>
      </c>
      <c r="J145" s="22" t="e">
        <f>(I145/$I$392)</f>
        <v>#DIV/0!</v>
      </c>
      <c r="L145" s="149"/>
    </row>
    <row r="146" spans="1:12" s="149" customFormat="1" ht="16.5" customHeight="1" outlineLevel="1">
      <c r="A146" s="165"/>
      <c r="B146" s="165"/>
      <c r="C146" s="165"/>
      <c r="D146" s="37" t="s">
        <v>706</v>
      </c>
      <c r="E146" s="165"/>
      <c r="F146" s="165"/>
      <c r="G146" s="165"/>
      <c r="H146" s="165"/>
      <c r="I146" s="165"/>
      <c r="J146" s="165"/>
    </row>
    <row r="147" spans="1:12" s="150" customFormat="1" ht="27" outlineLevel="1">
      <c r="A147" s="44" t="s">
        <v>222</v>
      </c>
      <c r="B147" s="44">
        <v>100874</v>
      </c>
      <c r="C147" s="44" t="s">
        <v>8</v>
      </c>
      <c r="D147" s="46" t="s">
        <v>314</v>
      </c>
      <c r="E147" s="45" t="s">
        <v>92</v>
      </c>
      <c r="F147" s="20">
        <v>2</v>
      </c>
      <c r="G147" s="227"/>
      <c r="H147" s="21">
        <f t="shared" ref="H147:H154" si="79">ROUND((G147*(1+$B$10)),2)</f>
        <v>0</v>
      </c>
      <c r="I147" s="21">
        <f t="shared" ref="I147:I154" si="80">ROUND((F147*H147),2)</f>
        <v>0</v>
      </c>
      <c r="J147" s="22" t="e">
        <f t="shared" ref="J147:J154" si="81">(I147/$I$392)</f>
        <v>#DIV/0!</v>
      </c>
      <c r="L147" s="149"/>
    </row>
    <row r="148" spans="1:12" s="150" customFormat="1" ht="27" outlineLevel="1">
      <c r="A148" s="44" t="s">
        <v>224</v>
      </c>
      <c r="B148" s="44">
        <v>100868</v>
      </c>
      <c r="C148" s="44" t="s">
        <v>8</v>
      </c>
      <c r="D148" s="46" t="s">
        <v>313</v>
      </c>
      <c r="E148" s="45" t="s">
        <v>92</v>
      </c>
      <c r="F148" s="20">
        <v>2</v>
      </c>
      <c r="G148" s="227"/>
      <c r="H148" s="21">
        <f t="shared" si="79"/>
        <v>0</v>
      </c>
      <c r="I148" s="21">
        <f t="shared" si="80"/>
        <v>0</v>
      </c>
      <c r="J148" s="22" t="e">
        <f t="shared" si="81"/>
        <v>#DIV/0!</v>
      </c>
      <c r="L148" s="149"/>
    </row>
    <row r="149" spans="1:12" s="150" customFormat="1" ht="16.5" customHeight="1" outlineLevel="1">
      <c r="A149" s="44" t="s">
        <v>221</v>
      </c>
      <c r="B149" s="112" t="s">
        <v>315</v>
      </c>
      <c r="C149" s="112" t="s">
        <v>10</v>
      </c>
      <c r="D149" s="88" t="s">
        <v>316</v>
      </c>
      <c r="E149" s="45" t="s">
        <v>92</v>
      </c>
      <c r="F149" s="20">
        <v>4</v>
      </c>
      <c r="G149" s="228"/>
      <c r="H149" s="21">
        <f t="shared" si="79"/>
        <v>0</v>
      </c>
      <c r="I149" s="21">
        <f t="shared" si="80"/>
        <v>0</v>
      </c>
      <c r="J149" s="22" t="e">
        <f t="shared" si="81"/>
        <v>#DIV/0!</v>
      </c>
      <c r="L149" s="149"/>
    </row>
    <row r="150" spans="1:12" s="150" customFormat="1" ht="16.5" customHeight="1" outlineLevel="1">
      <c r="A150" s="44" t="s">
        <v>225</v>
      </c>
      <c r="B150" s="44" t="s">
        <v>153</v>
      </c>
      <c r="C150" s="44" t="s">
        <v>15</v>
      </c>
      <c r="D150" s="46" t="s">
        <v>154</v>
      </c>
      <c r="E150" s="45" t="s">
        <v>92</v>
      </c>
      <c r="F150" s="20">
        <v>2</v>
      </c>
      <c r="G150" s="227"/>
      <c r="H150" s="21">
        <f t="shared" ref="H150" si="82">ROUND((G150*(1+$B$10)),2)</f>
        <v>0</v>
      </c>
      <c r="I150" s="21">
        <f t="shared" ref="I150" si="83">ROUND((F150*H150),2)</f>
        <v>0</v>
      </c>
      <c r="J150" s="22" t="e">
        <f t="shared" si="81"/>
        <v>#DIV/0!</v>
      </c>
      <c r="L150" s="149"/>
    </row>
    <row r="151" spans="1:12" s="150" customFormat="1" ht="40.5" outlineLevel="1">
      <c r="A151" s="44" t="s">
        <v>317</v>
      </c>
      <c r="B151" s="44">
        <v>89709</v>
      </c>
      <c r="C151" s="44" t="s">
        <v>8</v>
      </c>
      <c r="D151" s="46" t="s">
        <v>155</v>
      </c>
      <c r="E151" s="45" t="s">
        <v>92</v>
      </c>
      <c r="F151" s="20">
        <v>2</v>
      </c>
      <c r="G151" s="227"/>
      <c r="H151" s="21">
        <f t="shared" si="79"/>
        <v>0</v>
      </c>
      <c r="I151" s="21">
        <f t="shared" si="80"/>
        <v>0</v>
      </c>
      <c r="J151" s="22" t="e">
        <f t="shared" si="81"/>
        <v>#DIV/0!</v>
      </c>
      <c r="L151" s="149"/>
    </row>
    <row r="152" spans="1:12" s="150" customFormat="1" ht="16.5" customHeight="1" outlineLevel="1">
      <c r="A152" s="44" t="s">
        <v>318</v>
      </c>
      <c r="B152" s="44" t="s">
        <v>184</v>
      </c>
      <c r="C152" s="44" t="s">
        <v>15</v>
      </c>
      <c r="D152" s="46" t="s">
        <v>187</v>
      </c>
      <c r="E152" s="45" t="s">
        <v>92</v>
      </c>
      <c r="F152" s="20">
        <v>2</v>
      </c>
      <c r="G152" s="227"/>
      <c r="H152" s="21">
        <f t="shared" si="79"/>
        <v>0</v>
      </c>
      <c r="I152" s="21">
        <f t="shared" si="80"/>
        <v>0</v>
      </c>
      <c r="J152" s="22" t="e">
        <f t="shared" si="81"/>
        <v>#DIV/0!</v>
      </c>
      <c r="L152" s="149"/>
    </row>
    <row r="153" spans="1:12" s="150" customFormat="1" ht="16.5" customHeight="1" outlineLevel="1">
      <c r="A153" s="44" t="s">
        <v>319</v>
      </c>
      <c r="B153" s="44" t="s">
        <v>185</v>
      </c>
      <c r="C153" s="44" t="s">
        <v>15</v>
      </c>
      <c r="D153" s="46" t="s">
        <v>188</v>
      </c>
      <c r="E153" s="45" t="s">
        <v>92</v>
      </c>
      <c r="F153" s="20">
        <v>2</v>
      </c>
      <c r="G153" s="227"/>
      <c r="H153" s="21">
        <f t="shared" si="79"/>
        <v>0</v>
      </c>
      <c r="I153" s="21">
        <f t="shared" si="80"/>
        <v>0</v>
      </c>
      <c r="J153" s="22" t="e">
        <f t="shared" si="81"/>
        <v>#DIV/0!</v>
      </c>
      <c r="L153" s="149"/>
    </row>
    <row r="154" spans="1:12" s="150" customFormat="1" ht="16.5" customHeight="1" outlineLevel="1">
      <c r="A154" s="44" t="s">
        <v>320</v>
      </c>
      <c r="B154" s="44" t="s">
        <v>186</v>
      </c>
      <c r="C154" s="44" t="s">
        <v>15</v>
      </c>
      <c r="D154" s="46" t="s">
        <v>189</v>
      </c>
      <c r="E154" s="45" t="s">
        <v>92</v>
      </c>
      <c r="F154" s="20">
        <v>2</v>
      </c>
      <c r="G154" s="227"/>
      <c r="H154" s="21">
        <f t="shared" si="79"/>
        <v>0</v>
      </c>
      <c r="I154" s="21">
        <f t="shared" si="80"/>
        <v>0</v>
      </c>
      <c r="J154" s="22" t="e">
        <f t="shared" si="81"/>
        <v>#DIV/0!</v>
      </c>
      <c r="L154" s="149"/>
    </row>
    <row r="155" spans="1:12" s="149" customFormat="1" ht="16.5" customHeight="1" outlineLevel="1">
      <c r="A155" s="165"/>
      <c r="B155" s="165"/>
      <c r="C155" s="165"/>
      <c r="D155" s="37" t="s">
        <v>693</v>
      </c>
      <c r="E155" s="165"/>
      <c r="F155" s="165"/>
      <c r="G155" s="165"/>
      <c r="H155" s="165"/>
      <c r="I155" s="165"/>
      <c r="J155" s="165"/>
    </row>
    <row r="156" spans="1:12" s="150" customFormat="1" ht="16.5" customHeight="1" outlineLevel="1">
      <c r="A156" s="44" t="s">
        <v>321</v>
      </c>
      <c r="B156" s="44" t="s">
        <v>128</v>
      </c>
      <c r="C156" s="44" t="s">
        <v>15</v>
      </c>
      <c r="D156" s="46" t="s">
        <v>129</v>
      </c>
      <c r="E156" s="45" t="s">
        <v>34</v>
      </c>
      <c r="F156" s="20">
        <v>7.08</v>
      </c>
      <c r="G156" s="227"/>
      <c r="H156" s="21">
        <f t="shared" ref="H156" si="84">ROUND((G156*(1+$B$10)),2)</f>
        <v>0</v>
      </c>
      <c r="I156" s="21">
        <f t="shared" ref="I156" si="85">ROUND((F156*H156),2)</f>
        <v>0</v>
      </c>
      <c r="J156" s="22" t="e">
        <f>(I156/$I$392)</f>
        <v>#DIV/0!</v>
      </c>
      <c r="L156" s="149"/>
    </row>
    <row r="157" spans="1:12" s="150" customFormat="1" ht="27" outlineLevel="1">
      <c r="A157" s="44" t="s">
        <v>324</v>
      </c>
      <c r="B157" s="44" t="s">
        <v>172</v>
      </c>
      <c r="C157" s="44" t="s">
        <v>10</v>
      </c>
      <c r="D157" s="46" t="s">
        <v>173</v>
      </c>
      <c r="E157" s="45" t="s">
        <v>34</v>
      </c>
      <c r="F157" s="20">
        <v>6.8</v>
      </c>
      <c r="G157" s="227"/>
      <c r="H157" s="21">
        <f t="shared" si="77"/>
        <v>0</v>
      </c>
      <c r="I157" s="21">
        <f t="shared" si="78"/>
        <v>0</v>
      </c>
      <c r="J157" s="22" t="e">
        <f>(I157/$I$392)</f>
        <v>#DIV/0!</v>
      </c>
      <c r="L157" s="149"/>
    </row>
    <row r="158" spans="1:12" s="52" customFormat="1" ht="16.5">
      <c r="A158" s="171"/>
      <c r="B158" s="171"/>
      <c r="C158" s="171"/>
      <c r="D158" s="171"/>
      <c r="E158" s="171"/>
      <c r="F158" s="171"/>
      <c r="G158" s="171"/>
      <c r="H158" s="171"/>
      <c r="I158" s="6">
        <f>SUM(I142:I157)</f>
        <v>0</v>
      </c>
      <c r="J158" s="7" t="e">
        <f>SUM(J142:J157)</f>
        <v>#DIV/0!</v>
      </c>
      <c r="L158" s="11"/>
    </row>
    <row r="159" spans="1:12" s="52" customFormat="1" ht="16.5">
      <c r="A159" s="164" t="s">
        <v>120</v>
      </c>
      <c r="B159" s="164"/>
      <c r="C159" s="164"/>
      <c r="D159" s="5" t="s">
        <v>326</v>
      </c>
      <c r="E159" s="164"/>
      <c r="F159" s="164"/>
      <c r="G159" s="164"/>
      <c r="H159" s="164"/>
      <c r="I159" s="164"/>
      <c r="J159" s="164"/>
      <c r="L159" s="11"/>
    </row>
    <row r="160" spans="1:12" s="11" customFormat="1" ht="16.5" outlineLevel="1">
      <c r="A160" s="165"/>
      <c r="B160" s="165"/>
      <c r="C160" s="165"/>
      <c r="D160" s="37" t="s">
        <v>691</v>
      </c>
      <c r="E160" s="165"/>
      <c r="F160" s="165"/>
      <c r="G160" s="165"/>
      <c r="H160" s="165"/>
      <c r="I160" s="165"/>
      <c r="J160" s="165"/>
    </row>
    <row r="161" spans="1:12" s="52" customFormat="1" ht="16.5" outlineLevel="1">
      <c r="A161" s="44" t="s">
        <v>226</v>
      </c>
      <c r="B161" s="44">
        <v>99814</v>
      </c>
      <c r="C161" s="44" t="s">
        <v>8</v>
      </c>
      <c r="D161" s="46" t="s">
        <v>322</v>
      </c>
      <c r="E161" s="45" t="s">
        <v>34</v>
      </c>
      <c r="F161" s="20">
        <v>29.22</v>
      </c>
      <c r="G161" s="227"/>
      <c r="H161" s="21">
        <f t="shared" ref="H161" si="86">ROUND((G161*(1+$B$10)),2)</f>
        <v>0</v>
      </c>
      <c r="I161" s="21">
        <f t="shared" ref="I161" si="87">ROUND((F161*H161),2)</f>
        <v>0</v>
      </c>
      <c r="J161" s="22" t="e">
        <f>(I161/$I$392)</f>
        <v>#DIV/0!</v>
      </c>
      <c r="L161" s="11"/>
    </row>
    <row r="162" spans="1:12" s="52" customFormat="1" ht="16.5" outlineLevel="1">
      <c r="A162" s="44" t="s">
        <v>230</v>
      </c>
      <c r="B162" s="44" t="s">
        <v>158</v>
      </c>
      <c r="C162" s="44" t="s">
        <v>15</v>
      </c>
      <c r="D162" s="46" t="s">
        <v>159</v>
      </c>
      <c r="E162" s="45" t="s">
        <v>92</v>
      </c>
      <c r="F162" s="20">
        <v>10</v>
      </c>
      <c r="G162" s="227"/>
      <c r="H162" s="21">
        <f t="shared" ref="H162" si="88">ROUND((G162*(1+$B$10)),2)</f>
        <v>0</v>
      </c>
      <c r="I162" s="21">
        <f t="shared" ref="I162" si="89">ROUND((F162*H162),2)</f>
        <v>0</v>
      </c>
      <c r="J162" s="22" t="e">
        <f>(I162/$I$392)</f>
        <v>#DIV/0!</v>
      </c>
      <c r="L162" s="11"/>
    </row>
    <row r="163" spans="1:12" s="11" customFormat="1" ht="16.5" outlineLevel="1">
      <c r="A163" s="165"/>
      <c r="B163" s="165"/>
      <c r="C163" s="165"/>
      <c r="D163" s="37" t="s">
        <v>692</v>
      </c>
      <c r="E163" s="165"/>
      <c r="F163" s="165"/>
      <c r="G163" s="165"/>
      <c r="H163" s="165"/>
      <c r="I163" s="165"/>
      <c r="J163" s="165"/>
    </row>
    <row r="164" spans="1:12" s="52" customFormat="1" ht="16.5" outlineLevel="1">
      <c r="A164" s="44" t="s">
        <v>227</v>
      </c>
      <c r="B164" s="44" t="s">
        <v>134</v>
      </c>
      <c r="C164" s="44" t="s">
        <v>15</v>
      </c>
      <c r="D164" s="46" t="s">
        <v>135</v>
      </c>
      <c r="E164" s="45" t="s">
        <v>34</v>
      </c>
      <c r="F164" s="20">
        <v>29.22</v>
      </c>
      <c r="G164" s="227"/>
      <c r="H164" s="21">
        <f t="shared" ref="H164:H174" si="90">ROUND((G164*(1+$B$10)),2)</f>
        <v>0</v>
      </c>
      <c r="I164" s="21">
        <f t="shared" ref="I164:I174" si="91">ROUND((F164*H164),2)</f>
        <v>0</v>
      </c>
      <c r="J164" s="22" t="e">
        <f>(I164/$I$392)</f>
        <v>#DIV/0!</v>
      </c>
      <c r="L164" s="11"/>
    </row>
    <row r="165" spans="1:12" s="11" customFormat="1" ht="16.5" outlineLevel="1">
      <c r="A165" s="165"/>
      <c r="B165" s="165"/>
      <c r="C165" s="165"/>
      <c r="D165" s="37" t="s">
        <v>706</v>
      </c>
      <c r="E165" s="165"/>
      <c r="F165" s="165"/>
      <c r="G165" s="165"/>
      <c r="H165" s="165"/>
      <c r="I165" s="165"/>
      <c r="J165" s="165"/>
    </row>
    <row r="166" spans="1:12" s="52" customFormat="1" ht="16.5" outlineLevel="1">
      <c r="A166" s="44" t="s">
        <v>229</v>
      </c>
      <c r="B166" s="44" t="s">
        <v>153</v>
      </c>
      <c r="C166" s="44" t="s">
        <v>15</v>
      </c>
      <c r="D166" s="46" t="s">
        <v>154</v>
      </c>
      <c r="E166" s="45" t="s">
        <v>92</v>
      </c>
      <c r="F166" s="20">
        <v>4</v>
      </c>
      <c r="G166" s="227"/>
      <c r="H166" s="21">
        <f t="shared" ref="H166:H170" si="92">ROUND((G166*(1+$B$10)),2)</f>
        <v>0</v>
      </c>
      <c r="I166" s="21">
        <f t="shared" ref="I166:I170" si="93">ROUND((F166*H166),2)</f>
        <v>0</v>
      </c>
      <c r="J166" s="22" t="e">
        <f>(I166/$I$392)</f>
        <v>#DIV/0!</v>
      </c>
      <c r="L166" s="11"/>
    </row>
    <row r="167" spans="1:12" s="52" customFormat="1" ht="40.5" outlineLevel="1">
      <c r="A167" s="44" t="s">
        <v>228</v>
      </c>
      <c r="B167" s="44">
        <v>89709</v>
      </c>
      <c r="C167" s="44" t="s">
        <v>8</v>
      </c>
      <c r="D167" s="46" t="s">
        <v>155</v>
      </c>
      <c r="E167" s="45" t="s">
        <v>92</v>
      </c>
      <c r="F167" s="20">
        <v>4</v>
      </c>
      <c r="G167" s="227"/>
      <c r="H167" s="21">
        <f t="shared" si="92"/>
        <v>0</v>
      </c>
      <c r="I167" s="21">
        <f t="shared" si="93"/>
        <v>0</v>
      </c>
      <c r="J167" s="22" t="e">
        <f>(I167/$I$392)</f>
        <v>#DIV/0!</v>
      </c>
      <c r="L167" s="11"/>
    </row>
    <row r="168" spans="1:12" s="52" customFormat="1" ht="16.5" outlineLevel="1">
      <c r="A168" s="44" t="s">
        <v>231</v>
      </c>
      <c r="B168" s="44" t="s">
        <v>184</v>
      </c>
      <c r="C168" s="44" t="s">
        <v>15</v>
      </c>
      <c r="D168" s="46" t="s">
        <v>187</v>
      </c>
      <c r="E168" s="45" t="s">
        <v>92</v>
      </c>
      <c r="F168" s="20">
        <v>4</v>
      </c>
      <c r="G168" s="227"/>
      <c r="H168" s="21">
        <f t="shared" si="92"/>
        <v>0</v>
      </c>
      <c r="I168" s="21">
        <f t="shared" si="93"/>
        <v>0</v>
      </c>
      <c r="J168" s="22" t="e">
        <f>(I168/$I$392)</f>
        <v>#DIV/0!</v>
      </c>
      <c r="L168" s="11"/>
    </row>
    <row r="169" spans="1:12" s="52" customFormat="1" ht="16.5" outlineLevel="1">
      <c r="A169" s="44" t="s">
        <v>232</v>
      </c>
      <c r="B169" s="44" t="s">
        <v>185</v>
      </c>
      <c r="C169" s="44" t="s">
        <v>15</v>
      </c>
      <c r="D169" s="46" t="s">
        <v>188</v>
      </c>
      <c r="E169" s="45" t="s">
        <v>92</v>
      </c>
      <c r="F169" s="20">
        <v>4</v>
      </c>
      <c r="G169" s="227"/>
      <c r="H169" s="21">
        <f t="shared" si="92"/>
        <v>0</v>
      </c>
      <c r="I169" s="21">
        <f t="shared" si="93"/>
        <v>0</v>
      </c>
      <c r="J169" s="22" t="e">
        <f>(I169/$I$392)</f>
        <v>#DIV/0!</v>
      </c>
      <c r="L169" s="11"/>
    </row>
    <row r="170" spans="1:12" s="52" customFormat="1" ht="16.5" outlineLevel="1">
      <c r="A170" s="44" t="s">
        <v>233</v>
      </c>
      <c r="B170" s="44" t="s">
        <v>186</v>
      </c>
      <c r="C170" s="44" t="s">
        <v>15</v>
      </c>
      <c r="D170" s="46" t="s">
        <v>189</v>
      </c>
      <c r="E170" s="45" t="s">
        <v>92</v>
      </c>
      <c r="F170" s="20">
        <v>4</v>
      </c>
      <c r="G170" s="227"/>
      <c r="H170" s="21">
        <f t="shared" si="92"/>
        <v>0</v>
      </c>
      <c r="I170" s="21">
        <f t="shared" si="93"/>
        <v>0</v>
      </c>
      <c r="J170" s="22" t="e">
        <f>(I170/$I$392)</f>
        <v>#DIV/0!</v>
      </c>
      <c r="L170" s="11"/>
    </row>
    <row r="171" spans="1:12" s="11" customFormat="1" ht="16.5" outlineLevel="1">
      <c r="A171" s="165"/>
      <c r="B171" s="165"/>
      <c r="C171" s="165"/>
      <c r="D171" s="37" t="s">
        <v>693</v>
      </c>
      <c r="E171" s="165"/>
      <c r="F171" s="165"/>
      <c r="G171" s="165"/>
      <c r="H171" s="165"/>
      <c r="I171" s="165"/>
      <c r="J171" s="165"/>
    </row>
    <row r="172" spans="1:12" s="52" customFormat="1" ht="16.5" outlineLevel="1">
      <c r="A172" s="44" t="s">
        <v>234</v>
      </c>
      <c r="B172" s="44" t="s">
        <v>128</v>
      </c>
      <c r="C172" s="44" t="s">
        <v>15</v>
      </c>
      <c r="D172" s="46" t="s">
        <v>129</v>
      </c>
      <c r="E172" s="45" t="s">
        <v>34</v>
      </c>
      <c r="F172" s="20">
        <v>29.22</v>
      </c>
      <c r="G172" s="227"/>
      <c r="H172" s="21">
        <f t="shared" ref="H172" si="94">ROUND((G172*(1+$B$10)),2)</f>
        <v>0</v>
      </c>
      <c r="I172" s="21">
        <f t="shared" ref="I172" si="95">ROUND((F172*H172),2)</f>
        <v>0</v>
      </c>
      <c r="J172" s="22" t="e">
        <f>(I172/$I$392)</f>
        <v>#DIV/0!</v>
      </c>
      <c r="L172" s="11"/>
    </row>
    <row r="173" spans="1:12" s="52" customFormat="1" ht="27" outlineLevel="1">
      <c r="A173" s="44" t="s">
        <v>301</v>
      </c>
      <c r="B173" s="112" t="s">
        <v>172</v>
      </c>
      <c r="C173" s="112" t="s">
        <v>10</v>
      </c>
      <c r="D173" s="88" t="s">
        <v>173</v>
      </c>
      <c r="E173" s="45" t="s">
        <v>34</v>
      </c>
      <c r="F173" s="20">
        <v>28.56</v>
      </c>
      <c r="G173" s="228"/>
      <c r="H173" s="21">
        <f t="shared" si="90"/>
        <v>0</v>
      </c>
      <c r="I173" s="21">
        <f t="shared" si="91"/>
        <v>0</v>
      </c>
      <c r="J173" s="22" t="e">
        <f>(I173/$I$392)</f>
        <v>#DIV/0!</v>
      </c>
      <c r="L173" s="11"/>
    </row>
    <row r="174" spans="1:12" s="52" customFormat="1" ht="16.5" outlineLevel="1">
      <c r="A174" s="44" t="s">
        <v>302</v>
      </c>
      <c r="B174" s="44" t="s">
        <v>170</v>
      </c>
      <c r="C174" s="44" t="s">
        <v>15</v>
      </c>
      <c r="D174" s="46" t="s">
        <v>171</v>
      </c>
      <c r="E174" s="45" t="s">
        <v>34</v>
      </c>
      <c r="F174" s="20">
        <v>10.68</v>
      </c>
      <c r="G174" s="227"/>
      <c r="H174" s="21">
        <f t="shared" si="90"/>
        <v>0</v>
      </c>
      <c r="I174" s="21">
        <f t="shared" si="91"/>
        <v>0</v>
      </c>
      <c r="J174" s="22" t="e">
        <f>(I174/$I$392)</f>
        <v>#DIV/0!</v>
      </c>
      <c r="L174" s="11"/>
    </row>
    <row r="175" spans="1:12" s="52" customFormat="1" ht="16.5">
      <c r="A175" s="171"/>
      <c r="B175" s="171"/>
      <c r="C175" s="171"/>
      <c r="D175" s="171"/>
      <c r="E175" s="171"/>
      <c r="F175" s="171"/>
      <c r="G175" s="171"/>
      <c r="H175" s="171"/>
      <c r="I175" s="6">
        <f>SUM(I161:I174)</f>
        <v>0</v>
      </c>
      <c r="J175" s="7" t="e">
        <f>SUM(J161:J174)</f>
        <v>#DIV/0!</v>
      </c>
      <c r="L175" s="11"/>
    </row>
    <row r="176" spans="1:12" s="52" customFormat="1" ht="16.5">
      <c r="A176" s="164" t="s">
        <v>303</v>
      </c>
      <c r="B176" s="164"/>
      <c r="C176" s="164"/>
      <c r="D176" s="5" t="s">
        <v>160</v>
      </c>
      <c r="E176" s="164"/>
      <c r="F176" s="164"/>
      <c r="G176" s="164"/>
      <c r="H176" s="164"/>
      <c r="I176" s="164"/>
      <c r="J176" s="164"/>
      <c r="L176" s="11"/>
    </row>
    <row r="177" spans="1:12" s="11" customFormat="1" ht="16.5" outlineLevel="1">
      <c r="A177" s="165"/>
      <c r="B177" s="165"/>
      <c r="C177" s="165"/>
      <c r="D177" s="37" t="s">
        <v>691</v>
      </c>
      <c r="E177" s="165"/>
      <c r="F177" s="165"/>
      <c r="G177" s="165"/>
      <c r="H177" s="165"/>
      <c r="I177" s="165"/>
      <c r="J177" s="165"/>
    </row>
    <row r="178" spans="1:12" s="52" customFormat="1" ht="16.5" outlineLevel="1">
      <c r="A178" s="44" t="s">
        <v>304</v>
      </c>
      <c r="B178" s="44">
        <v>99814</v>
      </c>
      <c r="C178" s="44" t="s">
        <v>8</v>
      </c>
      <c r="D178" s="46" t="s">
        <v>322</v>
      </c>
      <c r="E178" s="45" t="s">
        <v>34</v>
      </c>
      <c r="F178" s="20">
        <v>94.54</v>
      </c>
      <c r="G178" s="227"/>
      <c r="H178" s="21">
        <f t="shared" ref="H178" si="96">ROUND((G178*(1+$B$10)),2)</f>
        <v>0</v>
      </c>
      <c r="I178" s="21">
        <f t="shared" ref="I178" si="97">ROUND((F178*H178),2)</f>
        <v>0</v>
      </c>
      <c r="J178" s="22" t="e">
        <f>(I178/$I$392)</f>
        <v>#DIV/0!</v>
      </c>
      <c r="L178" s="11"/>
    </row>
    <row r="179" spans="1:12" s="52" customFormat="1" ht="16.5" outlineLevel="1">
      <c r="A179" s="44" t="s">
        <v>305</v>
      </c>
      <c r="B179" s="44" t="s">
        <v>158</v>
      </c>
      <c r="C179" s="44" t="s">
        <v>15</v>
      </c>
      <c r="D179" s="46" t="s">
        <v>159</v>
      </c>
      <c r="E179" s="45" t="s">
        <v>92</v>
      </c>
      <c r="F179" s="20">
        <v>12</v>
      </c>
      <c r="G179" s="227"/>
      <c r="H179" s="21">
        <f t="shared" ref="H179:H181" si="98">ROUND((G179*(1+$B$10)),2)</f>
        <v>0</v>
      </c>
      <c r="I179" s="21">
        <f t="shared" ref="I179:I181" si="99">ROUND((F179*H179),2)</f>
        <v>0</v>
      </c>
      <c r="J179" s="22" t="e">
        <f>(I179/$I$392)</f>
        <v>#DIV/0!</v>
      </c>
      <c r="L179" s="11"/>
    </row>
    <row r="180" spans="1:12" s="52" customFormat="1" ht="16.5" outlineLevel="1">
      <c r="A180" s="44" t="s">
        <v>306</v>
      </c>
      <c r="B180" s="44" t="s">
        <v>162</v>
      </c>
      <c r="C180" s="44" t="s">
        <v>15</v>
      </c>
      <c r="D180" s="46" t="s">
        <v>163</v>
      </c>
      <c r="E180" s="45" t="s">
        <v>34</v>
      </c>
      <c r="F180" s="20">
        <v>3.2</v>
      </c>
      <c r="G180" s="227"/>
      <c r="H180" s="21">
        <f t="shared" si="98"/>
        <v>0</v>
      </c>
      <c r="I180" s="21">
        <f t="shared" si="99"/>
        <v>0</v>
      </c>
      <c r="J180" s="22" t="e">
        <f>(I180/$I$392)</f>
        <v>#DIV/0!</v>
      </c>
      <c r="L180" s="11"/>
    </row>
    <row r="181" spans="1:12" s="52" customFormat="1" ht="16.5" outlineLevel="1">
      <c r="A181" s="44" t="s">
        <v>307</v>
      </c>
      <c r="B181" s="112" t="s">
        <v>124</v>
      </c>
      <c r="C181" s="112" t="s">
        <v>15</v>
      </c>
      <c r="D181" s="154" t="s">
        <v>125</v>
      </c>
      <c r="E181" s="76" t="s">
        <v>34</v>
      </c>
      <c r="F181" s="110">
        <v>23.4</v>
      </c>
      <c r="G181" s="228"/>
      <c r="H181" s="56">
        <f t="shared" si="98"/>
        <v>0</v>
      </c>
      <c r="I181" s="56">
        <f t="shared" si="99"/>
        <v>0</v>
      </c>
      <c r="J181" s="57" t="e">
        <f>(I181/$I$392)</f>
        <v>#DIV/0!</v>
      </c>
      <c r="L181" s="11"/>
    </row>
    <row r="182" spans="1:12" s="11" customFormat="1" ht="16.5" outlineLevel="1">
      <c r="A182" s="165"/>
      <c r="B182" s="165"/>
      <c r="C182" s="165"/>
      <c r="D182" s="37" t="s">
        <v>692</v>
      </c>
      <c r="E182" s="165"/>
      <c r="F182" s="165"/>
      <c r="G182" s="165"/>
      <c r="H182" s="165"/>
      <c r="I182" s="165"/>
      <c r="J182" s="165"/>
    </row>
    <row r="183" spans="1:12" s="52" customFormat="1" ht="16.5" outlineLevel="1">
      <c r="A183" s="44" t="s">
        <v>332</v>
      </c>
      <c r="B183" s="44" t="s">
        <v>134</v>
      </c>
      <c r="C183" s="44" t="s">
        <v>15</v>
      </c>
      <c r="D183" s="46" t="s">
        <v>135</v>
      </c>
      <c r="E183" s="45" t="s">
        <v>34</v>
      </c>
      <c r="F183" s="20">
        <v>94.54</v>
      </c>
      <c r="G183" s="227"/>
      <c r="H183" s="21">
        <f t="shared" ref="H183" si="100">ROUND((G183*(1+$B$10)),2)</f>
        <v>0</v>
      </c>
      <c r="I183" s="21">
        <f t="shared" ref="I183" si="101">ROUND((F183*H183),2)</f>
        <v>0</v>
      </c>
      <c r="J183" s="22" t="e">
        <f>(I183/$I$392)</f>
        <v>#DIV/0!</v>
      </c>
      <c r="L183" s="11"/>
    </row>
    <row r="184" spans="1:12" s="11" customFormat="1" ht="16.5" outlineLevel="1">
      <c r="A184" s="165"/>
      <c r="B184" s="165"/>
      <c r="C184" s="165"/>
      <c r="D184" s="37" t="s">
        <v>707</v>
      </c>
      <c r="E184" s="165"/>
      <c r="F184" s="165"/>
      <c r="G184" s="165"/>
      <c r="H184" s="165"/>
      <c r="I184" s="165"/>
      <c r="J184" s="165"/>
    </row>
    <row r="185" spans="1:12" s="52" customFormat="1" ht="16.5" outlineLevel="1">
      <c r="A185" s="44" t="s">
        <v>333</v>
      </c>
      <c r="B185" s="44" t="s">
        <v>149</v>
      </c>
      <c r="C185" s="44" t="s">
        <v>15</v>
      </c>
      <c r="D185" s="46" t="s">
        <v>150</v>
      </c>
      <c r="E185" s="45" t="s">
        <v>34</v>
      </c>
      <c r="F185" s="20">
        <v>5.04</v>
      </c>
      <c r="G185" s="227"/>
      <c r="H185" s="21">
        <f t="shared" ref="H185:H191" si="102">ROUND((G185*(1+$B$10)),2)</f>
        <v>0</v>
      </c>
      <c r="I185" s="21">
        <f t="shared" ref="I185:I191" si="103">ROUND((F185*H185),2)</f>
        <v>0</v>
      </c>
      <c r="J185" s="22" t="e">
        <f>(I185/$I$392)</f>
        <v>#DIV/0!</v>
      </c>
      <c r="L185" s="11"/>
    </row>
    <row r="186" spans="1:12" s="52" customFormat="1" ht="16.5" outlineLevel="1">
      <c r="A186" s="44" t="s">
        <v>334</v>
      </c>
      <c r="B186" s="44" t="s">
        <v>180</v>
      </c>
      <c r="C186" s="44" t="s">
        <v>15</v>
      </c>
      <c r="D186" s="46" t="s">
        <v>181</v>
      </c>
      <c r="E186" s="45" t="s">
        <v>34</v>
      </c>
      <c r="F186" s="20">
        <v>3.2</v>
      </c>
      <c r="G186" s="227"/>
      <c r="H186" s="21">
        <f t="shared" si="102"/>
        <v>0</v>
      </c>
      <c r="I186" s="21">
        <f t="shared" si="103"/>
        <v>0</v>
      </c>
      <c r="J186" s="22" t="e">
        <f>(I186/$I$392)</f>
        <v>#DIV/0!</v>
      </c>
      <c r="L186" s="11"/>
    </row>
    <row r="187" spans="1:12" s="52" customFormat="1" ht="16.5" outlineLevel="1">
      <c r="A187" s="44" t="s">
        <v>335</v>
      </c>
      <c r="B187" s="44" t="s">
        <v>164</v>
      </c>
      <c r="C187" s="44" t="s">
        <v>15</v>
      </c>
      <c r="D187" s="46" t="s">
        <v>165</v>
      </c>
      <c r="E187" s="45" t="s">
        <v>34</v>
      </c>
      <c r="F187" s="20">
        <v>3.2</v>
      </c>
      <c r="G187" s="227"/>
      <c r="H187" s="21">
        <f t="shared" si="102"/>
        <v>0</v>
      </c>
      <c r="I187" s="21">
        <f t="shared" si="103"/>
        <v>0</v>
      </c>
      <c r="J187" s="22" t="e">
        <f>(I187/$I$392)</f>
        <v>#DIV/0!</v>
      </c>
      <c r="L187" s="11"/>
    </row>
    <row r="188" spans="1:12" s="52" customFormat="1" ht="27" outlineLevel="1">
      <c r="A188" s="44" t="s">
        <v>336</v>
      </c>
      <c r="B188" s="44" t="s">
        <v>174</v>
      </c>
      <c r="C188" s="44" t="s">
        <v>15</v>
      </c>
      <c r="D188" s="46" t="s">
        <v>175</v>
      </c>
      <c r="E188" s="45" t="s">
        <v>92</v>
      </c>
      <c r="F188" s="20">
        <v>2</v>
      </c>
      <c r="G188" s="227"/>
      <c r="H188" s="21">
        <f t="shared" ref="H188:H189" si="104">ROUND((G188*(1+$B$10)),2)</f>
        <v>0</v>
      </c>
      <c r="I188" s="21">
        <f t="shared" ref="I188:I189" si="105">ROUND((F188*H188),2)</f>
        <v>0</v>
      </c>
      <c r="J188" s="22" t="e">
        <f>(I188/$I$392)</f>
        <v>#DIV/0!</v>
      </c>
      <c r="L188" s="11"/>
    </row>
    <row r="189" spans="1:12" s="52" customFormat="1" ht="27" outlineLevel="1">
      <c r="A189" s="44" t="s">
        <v>337</v>
      </c>
      <c r="B189" s="44">
        <v>99861</v>
      </c>
      <c r="C189" s="44" t="s">
        <v>8</v>
      </c>
      <c r="D189" s="46" t="s">
        <v>183</v>
      </c>
      <c r="E189" s="45" t="s">
        <v>34</v>
      </c>
      <c r="F189" s="20">
        <v>2.64</v>
      </c>
      <c r="G189" s="227"/>
      <c r="H189" s="21">
        <f t="shared" si="104"/>
        <v>0</v>
      </c>
      <c r="I189" s="21">
        <f t="shared" si="105"/>
        <v>0</v>
      </c>
      <c r="J189" s="22" t="e">
        <f>(I189/$I$392)</f>
        <v>#DIV/0!</v>
      </c>
      <c r="L189" s="11"/>
    </row>
    <row r="190" spans="1:12" s="11" customFormat="1" ht="16.5" outlineLevel="1">
      <c r="A190" s="165"/>
      <c r="B190" s="165"/>
      <c r="C190" s="165"/>
      <c r="D190" s="37" t="s">
        <v>706</v>
      </c>
      <c r="E190" s="165"/>
      <c r="F190" s="165"/>
      <c r="G190" s="165"/>
      <c r="H190" s="165"/>
      <c r="I190" s="165"/>
      <c r="J190" s="165"/>
    </row>
    <row r="191" spans="1:12" s="52" customFormat="1" ht="27" outlineLevel="1">
      <c r="A191" s="44" t="s">
        <v>338</v>
      </c>
      <c r="B191" s="44">
        <v>100874</v>
      </c>
      <c r="C191" s="44" t="s">
        <v>8</v>
      </c>
      <c r="D191" s="46" t="s">
        <v>314</v>
      </c>
      <c r="E191" s="45" t="s">
        <v>92</v>
      </c>
      <c r="F191" s="20">
        <v>2</v>
      </c>
      <c r="G191" s="227"/>
      <c r="H191" s="21">
        <f t="shared" si="102"/>
        <v>0</v>
      </c>
      <c r="I191" s="21">
        <f t="shared" si="103"/>
        <v>0</v>
      </c>
      <c r="J191" s="22" t="e">
        <f t="shared" ref="J191:J204" si="106">(I191/$I$392)</f>
        <v>#DIV/0!</v>
      </c>
      <c r="L191" s="11"/>
    </row>
    <row r="192" spans="1:12" s="52" customFormat="1" ht="16.5" outlineLevel="1">
      <c r="A192" s="44" t="s">
        <v>339</v>
      </c>
      <c r="B192" s="44" t="s">
        <v>178</v>
      </c>
      <c r="C192" s="44" t="s">
        <v>15</v>
      </c>
      <c r="D192" s="46" t="s">
        <v>179</v>
      </c>
      <c r="E192" s="45" t="s">
        <v>92</v>
      </c>
      <c r="F192" s="20">
        <v>4</v>
      </c>
      <c r="G192" s="227"/>
      <c r="H192" s="21">
        <f t="shared" ref="H192" si="107">ROUND((G192*(1+$B$10)),2)</f>
        <v>0</v>
      </c>
      <c r="I192" s="21">
        <f t="shared" ref="I192" si="108">ROUND((F192*H192),2)</f>
        <v>0</v>
      </c>
      <c r="J192" s="22" t="e">
        <f t="shared" si="106"/>
        <v>#DIV/0!</v>
      </c>
      <c r="L192" s="11"/>
    </row>
    <row r="193" spans="1:12" s="52" customFormat="1" ht="27" outlineLevel="1">
      <c r="A193" s="44" t="s">
        <v>340</v>
      </c>
      <c r="B193" s="44" t="s">
        <v>400</v>
      </c>
      <c r="C193" s="44" t="s">
        <v>15</v>
      </c>
      <c r="D193" s="138" t="s">
        <v>360</v>
      </c>
      <c r="E193" s="45" t="s">
        <v>92</v>
      </c>
      <c r="F193" s="20">
        <v>2</v>
      </c>
      <c r="G193" s="227"/>
      <c r="H193" s="21">
        <f t="shared" ref="H193" si="109">ROUND((G193*(1+$B$10)),2)</f>
        <v>0</v>
      </c>
      <c r="I193" s="21">
        <f t="shared" ref="I193" si="110">ROUND((F193*H193),2)</f>
        <v>0</v>
      </c>
      <c r="J193" s="22" t="e">
        <f t="shared" si="106"/>
        <v>#DIV/0!</v>
      </c>
      <c r="L193" s="11"/>
    </row>
    <row r="194" spans="1:12" s="52" customFormat="1" ht="27" outlineLevel="1">
      <c r="A194" s="44" t="s">
        <v>341</v>
      </c>
      <c r="B194" s="44">
        <v>100857</v>
      </c>
      <c r="C194" s="44" t="s">
        <v>8</v>
      </c>
      <c r="D194" s="138" t="s">
        <v>361</v>
      </c>
      <c r="E194" s="45" t="s">
        <v>92</v>
      </c>
      <c r="F194" s="20">
        <v>2</v>
      </c>
      <c r="G194" s="227"/>
      <c r="H194" s="21">
        <f t="shared" ref="H194:H204" si="111">ROUND((G194*(1+$B$10)),2)</f>
        <v>0</v>
      </c>
      <c r="I194" s="21">
        <f t="shared" ref="I194:I204" si="112">ROUND((F194*H194),2)</f>
        <v>0</v>
      </c>
      <c r="J194" s="22" t="e">
        <f t="shared" si="106"/>
        <v>#DIV/0!</v>
      </c>
      <c r="L194" s="11"/>
    </row>
    <row r="195" spans="1:12" s="52" customFormat="1" ht="16.5" outlineLevel="1">
      <c r="A195" s="44" t="s">
        <v>342</v>
      </c>
      <c r="B195" s="44" t="s">
        <v>153</v>
      </c>
      <c r="C195" s="44" t="s">
        <v>15</v>
      </c>
      <c r="D195" s="46" t="s">
        <v>154</v>
      </c>
      <c r="E195" s="45" t="s">
        <v>92</v>
      </c>
      <c r="F195" s="20">
        <v>6</v>
      </c>
      <c r="G195" s="227"/>
      <c r="H195" s="21">
        <f t="shared" si="111"/>
        <v>0</v>
      </c>
      <c r="I195" s="21">
        <f t="shared" si="112"/>
        <v>0</v>
      </c>
      <c r="J195" s="22" t="e">
        <f t="shared" si="106"/>
        <v>#DIV/0!</v>
      </c>
      <c r="L195" s="11"/>
    </row>
    <row r="196" spans="1:12" s="52" customFormat="1" ht="40.5" outlineLevel="1">
      <c r="A196" s="44" t="s">
        <v>343</v>
      </c>
      <c r="B196" s="44">
        <v>89709</v>
      </c>
      <c r="C196" s="44" t="s">
        <v>8</v>
      </c>
      <c r="D196" s="46" t="s">
        <v>155</v>
      </c>
      <c r="E196" s="45" t="s">
        <v>92</v>
      </c>
      <c r="F196" s="20">
        <v>6</v>
      </c>
      <c r="G196" s="227"/>
      <c r="H196" s="21">
        <f t="shared" si="111"/>
        <v>0</v>
      </c>
      <c r="I196" s="21">
        <f t="shared" si="112"/>
        <v>0</v>
      </c>
      <c r="J196" s="22" t="e">
        <f t="shared" si="106"/>
        <v>#DIV/0!</v>
      </c>
      <c r="L196" s="11"/>
    </row>
    <row r="197" spans="1:12" s="52" customFormat="1" ht="16.5" outlineLevel="1">
      <c r="A197" s="44" t="s">
        <v>344</v>
      </c>
      <c r="B197" s="44" t="s">
        <v>184</v>
      </c>
      <c r="C197" s="44" t="s">
        <v>15</v>
      </c>
      <c r="D197" s="46" t="s">
        <v>187</v>
      </c>
      <c r="E197" s="45" t="s">
        <v>92</v>
      </c>
      <c r="F197" s="20">
        <v>4</v>
      </c>
      <c r="G197" s="227"/>
      <c r="H197" s="21">
        <f t="shared" si="111"/>
        <v>0</v>
      </c>
      <c r="I197" s="21">
        <f t="shared" si="112"/>
        <v>0</v>
      </c>
      <c r="J197" s="22" t="e">
        <f t="shared" si="106"/>
        <v>#DIV/0!</v>
      </c>
      <c r="L197" s="11"/>
    </row>
    <row r="198" spans="1:12" s="52" customFormat="1" ht="16.5" outlineLevel="1">
      <c r="A198" s="44" t="s">
        <v>345</v>
      </c>
      <c r="B198" s="44" t="s">
        <v>185</v>
      </c>
      <c r="C198" s="44" t="s">
        <v>15</v>
      </c>
      <c r="D198" s="46" t="s">
        <v>188</v>
      </c>
      <c r="E198" s="45" t="s">
        <v>92</v>
      </c>
      <c r="F198" s="20">
        <v>4</v>
      </c>
      <c r="G198" s="227"/>
      <c r="H198" s="21">
        <f t="shared" si="111"/>
        <v>0</v>
      </c>
      <c r="I198" s="21">
        <f t="shared" si="112"/>
        <v>0</v>
      </c>
      <c r="J198" s="22" t="e">
        <f t="shared" si="106"/>
        <v>#DIV/0!</v>
      </c>
      <c r="L198" s="11"/>
    </row>
    <row r="199" spans="1:12" s="52" customFormat="1" ht="16.5" outlineLevel="1">
      <c r="A199" s="44" t="s">
        <v>346</v>
      </c>
      <c r="B199" s="44" t="s">
        <v>186</v>
      </c>
      <c r="C199" s="44" t="s">
        <v>15</v>
      </c>
      <c r="D199" s="46" t="s">
        <v>189</v>
      </c>
      <c r="E199" s="45" t="s">
        <v>92</v>
      </c>
      <c r="F199" s="20">
        <v>6</v>
      </c>
      <c r="G199" s="227"/>
      <c r="H199" s="21">
        <f t="shared" si="111"/>
        <v>0</v>
      </c>
      <c r="I199" s="21">
        <f t="shared" si="112"/>
        <v>0</v>
      </c>
      <c r="J199" s="22" t="e">
        <f t="shared" si="106"/>
        <v>#DIV/0!</v>
      </c>
      <c r="L199" s="11"/>
    </row>
    <row r="200" spans="1:12" s="52" customFormat="1" ht="16.5" outlineLevel="1">
      <c r="A200" s="44" t="s">
        <v>347</v>
      </c>
      <c r="B200" s="112" t="s">
        <v>315</v>
      </c>
      <c r="C200" s="112" t="s">
        <v>10</v>
      </c>
      <c r="D200" s="88" t="s">
        <v>316</v>
      </c>
      <c r="E200" s="45" t="s">
        <v>92</v>
      </c>
      <c r="F200" s="20">
        <v>4</v>
      </c>
      <c r="G200" s="228"/>
      <c r="H200" s="21">
        <f t="shared" si="111"/>
        <v>0</v>
      </c>
      <c r="I200" s="21">
        <f t="shared" si="112"/>
        <v>0</v>
      </c>
      <c r="J200" s="22" t="e">
        <f t="shared" si="106"/>
        <v>#DIV/0!</v>
      </c>
      <c r="L200" s="11"/>
    </row>
    <row r="201" spans="1:12" s="52" customFormat="1" ht="27" outlineLevel="1">
      <c r="A201" s="44" t="s">
        <v>348</v>
      </c>
      <c r="B201" s="44">
        <v>100865</v>
      </c>
      <c r="C201" s="44" t="s">
        <v>8</v>
      </c>
      <c r="D201" s="138" t="s">
        <v>182</v>
      </c>
      <c r="E201" s="45" t="s">
        <v>92</v>
      </c>
      <c r="F201" s="20">
        <v>2</v>
      </c>
      <c r="G201" s="227"/>
      <c r="H201" s="21">
        <f t="shared" si="111"/>
        <v>0</v>
      </c>
      <c r="I201" s="21">
        <f t="shared" si="112"/>
        <v>0</v>
      </c>
      <c r="J201" s="22" t="e">
        <f t="shared" si="106"/>
        <v>#DIV/0!</v>
      </c>
      <c r="L201" s="11"/>
    </row>
    <row r="202" spans="1:12" s="52" customFormat="1" ht="27" outlineLevel="1">
      <c r="A202" s="44" t="s">
        <v>349</v>
      </c>
      <c r="B202" s="44">
        <v>100864</v>
      </c>
      <c r="C202" s="44" t="s">
        <v>8</v>
      </c>
      <c r="D202" s="46" t="s">
        <v>351</v>
      </c>
      <c r="E202" s="45" t="s">
        <v>92</v>
      </c>
      <c r="F202" s="20">
        <v>2</v>
      </c>
      <c r="G202" s="227"/>
      <c r="H202" s="21">
        <f t="shared" si="111"/>
        <v>0</v>
      </c>
      <c r="I202" s="21">
        <f t="shared" si="112"/>
        <v>0</v>
      </c>
      <c r="J202" s="22" t="e">
        <f t="shared" si="106"/>
        <v>#DIV/0!</v>
      </c>
      <c r="L202" s="11"/>
    </row>
    <row r="203" spans="1:12" s="52" customFormat="1" ht="27" outlineLevel="1">
      <c r="A203" s="44" t="s">
        <v>350</v>
      </c>
      <c r="B203" s="44">
        <v>100867</v>
      </c>
      <c r="C203" s="44" t="s">
        <v>8</v>
      </c>
      <c r="D203" s="46" t="s">
        <v>352</v>
      </c>
      <c r="E203" s="45" t="s">
        <v>92</v>
      </c>
      <c r="F203" s="20">
        <v>2</v>
      </c>
      <c r="G203" s="227"/>
      <c r="H203" s="21">
        <f t="shared" si="111"/>
        <v>0</v>
      </c>
      <c r="I203" s="21">
        <f t="shared" si="112"/>
        <v>0</v>
      </c>
      <c r="J203" s="22" t="e">
        <f t="shared" si="106"/>
        <v>#DIV/0!</v>
      </c>
      <c r="L203" s="11"/>
    </row>
    <row r="204" spans="1:12" s="52" customFormat="1" ht="27" outlineLevel="1">
      <c r="A204" s="44" t="s">
        <v>353</v>
      </c>
      <c r="B204" s="44" t="s">
        <v>176</v>
      </c>
      <c r="C204" s="44" t="s">
        <v>15</v>
      </c>
      <c r="D204" s="46" t="s">
        <v>177</v>
      </c>
      <c r="E204" s="45" t="s">
        <v>92</v>
      </c>
      <c r="F204" s="20">
        <v>2</v>
      </c>
      <c r="G204" s="227"/>
      <c r="H204" s="21">
        <f t="shared" si="111"/>
        <v>0</v>
      </c>
      <c r="I204" s="21">
        <f t="shared" si="112"/>
        <v>0</v>
      </c>
      <c r="J204" s="22" t="e">
        <f t="shared" si="106"/>
        <v>#DIV/0!</v>
      </c>
      <c r="L204" s="11"/>
    </row>
    <row r="205" spans="1:12" s="11" customFormat="1" ht="16.5" outlineLevel="1">
      <c r="A205" s="165"/>
      <c r="B205" s="165"/>
      <c r="C205" s="165"/>
      <c r="D205" s="37" t="s">
        <v>693</v>
      </c>
      <c r="E205" s="165"/>
      <c r="F205" s="165"/>
      <c r="G205" s="165"/>
      <c r="H205" s="165"/>
      <c r="I205" s="165"/>
      <c r="J205" s="165"/>
    </row>
    <row r="206" spans="1:12" s="52" customFormat="1" ht="16.5" outlineLevel="1">
      <c r="A206" s="44" t="s">
        <v>354</v>
      </c>
      <c r="B206" s="44" t="s">
        <v>128</v>
      </c>
      <c r="C206" s="44" t="s">
        <v>15</v>
      </c>
      <c r="D206" s="46" t="s">
        <v>129</v>
      </c>
      <c r="E206" s="45" t="s">
        <v>34</v>
      </c>
      <c r="F206" s="20">
        <v>94.54</v>
      </c>
      <c r="G206" s="227"/>
      <c r="H206" s="21">
        <f t="shared" ref="H206" si="113">ROUND((G206*(1+$B$10)),2)</f>
        <v>0</v>
      </c>
      <c r="I206" s="21">
        <f t="shared" ref="I206" si="114">ROUND((F206*H206),2)</f>
        <v>0</v>
      </c>
      <c r="J206" s="22" t="e">
        <f t="shared" ref="J206:J211" si="115">(I206/$I$392)</f>
        <v>#DIV/0!</v>
      </c>
      <c r="L206" s="11"/>
    </row>
    <row r="207" spans="1:12" s="52" customFormat="1" ht="16.5" outlineLevel="1">
      <c r="A207" s="44" t="s">
        <v>355</v>
      </c>
      <c r="B207" s="112" t="s">
        <v>130</v>
      </c>
      <c r="C207" s="112" t="s">
        <v>15</v>
      </c>
      <c r="D207" s="88" t="s">
        <v>131</v>
      </c>
      <c r="E207" s="76" t="s">
        <v>34</v>
      </c>
      <c r="F207" s="110">
        <v>23.4</v>
      </c>
      <c r="G207" s="228"/>
      <c r="H207" s="56">
        <f t="shared" ref="H207:H208" si="116">ROUND((G207*(1+$B$10)),2)</f>
        <v>0</v>
      </c>
      <c r="I207" s="56">
        <f t="shared" ref="I207:I208" si="117">ROUND((F207*H207),2)</f>
        <v>0</v>
      </c>
      <c r="J207" s="57" t="e">
        <f t="shared" si="115"/>
        <v>#DIV/0!</v>
      </c>
      <c r="L207" s="11"/>
    </row>
    <row r="208" spans="1:12" s="52" customFormat="1" ht="16.5" outlineLevel="1">
      <c r="A208" s="44" t="s">
        <v>356</v>
      </c>
      <c r="B208" s="112" t="s">
        <v>132</v>
      </c>
      <c r="C208" s="112" t="s">
        <v>15</v>
      </c>
      <c r="D208" s="88" t="s">
        <v>133</v>
      </c>
      <c r="E208" s="76" t="s">
        <v>34</v>
      </c>
      <c r="F208" s="110">
        <v>23.4</v>
      </c>
      <c r="G208" s="228"/>
      <c r="H208" s="56">
        <f t="shared" si="116"/>
        <v>0</v>
      </c>
      <c r="I208" s="56">
        <f t="shared" si="117"/>
        <v>0</v>
      </c>
      <c r="J208" s="57" t="e">
        <f t="shared" si="115"/>
        <v>#DIV/0!</v>
      </c>
      <c r="L208" s="11"/>
    </row>
    <row r="209" spans="1:12" s="52" customFormat="1" ht="27" outlineLevel="1">
      <c r="A209" s="44" t="s">
        <v>357</v>
      </c>
      <c r="B209" s="112" t="s">
        <v>172</v>
      </c>
      <c r="C209" s="112" t="s">
        <v>10</v>
      </c>
      <c r="D209" s="88" t="s">
        <v>173</v>
      </c>
      <c r="E209" s="45" t="s">
        <v>34</v>
      </c>
      <c r="F209" s="20">
        <v>384.48</v>
      </c>
      <c r="G209" s="228"/>
      <c r="H209" s="21">
        <f t="shared" ref="H209:H211" si="118">ROUND((G209*(1+$B$10)),2)</f>
        <v>0</v>
      </c>
      <c r="I209" s="21">
        <f t="shared" ref="I209:I211" si="119">ROUND((F209*H209),2)</f>
        <v>0</v>
      </c>
      <c r="J209" s="22" t="e">
        <f t="shared" si="115"/>
        <v>#DIV/0!</v>
      </c>
      <c r="L209" s="11"/>
    </row>
    <row r="210" spans="1:12" s="52" customFormat="1" ht="16.5" outlineLevel="1">
      <c r="A210" s="44" t="s">
        <v>362</v>
      </c>
      <c r="B210" s="44" t="s">
        <v>170</v>
      </c>
      <c r="C210" s="44" t="s">
        <v>15</v>
      </c>
      <c r="D210" s="46" t="s">
        <v>171</v>
      </c>
      <c r="E210" s="45" t="s">
        <v>34</v>
      </c>
      <c r="F210" s="20">
        <v>20.16</v>
      </c>
      <c r="G210" s="227"/>
      <c r="H210" s="21">
        <f t="shared" si="118"/>
        <v>0</v>
      </c>
      <c r="I210" s="21">
        <f t="shared" si="119"/>
        <v>0</v>
      </c>
      <c r="J210" s="22" t="e">
        <f t="shared" si="115"/>
        <v>#DIV/0!</v>
      </c>
      <c r="L210" s="11"/>
    </row>
    <row r="211" spans="1:12" s="52" customFormat="1" ht="16.5" outlineLevel="1">
      <c r="A211" s="44" t="s">
        <v>363</v>
      </c>
      <c r="B211" s="44" t="s">
        <v>143</v>
      </c>
      <c r="C211" s="44" t="s">
        <v>15</v>
      </c>
      <c r="D211" s="46" t="s">
        <v>144</v>
      </c>
      <c r="E211" s="45" t="s">
        <v>34</v>
      </c>
      <c r="F211" s="20">
        <v>15.12</v>
      </c>
      <c r="G211" s="227"/>
      <c r="H211" s="21">
        <f t="shared" si="118"/>
        <v>0</v>
      </c>
      <c r="I211" s="21">
        <f t="shared" si="119"/>
        <v>0</v>
      </c>
      <c r="J211" s="22" t="e">
        <f t="shared" si="115"/>
        <v>#DIV/0!</v>
      </c>
      <c r="L211" s="11"/>
    </row>
    <row r="212" spans="1:12" s="52" customFormat="1" ht="16.5">
      <c r="A212" s="171"/>
      <c r="B212" s="171"/>
      <c r="C212" s="171"/>
      <c r="D212" s="171"/>
      <c r="E212" s="171"/>
      <c r="F212" s="171"/>
      <c r="G212" s="171"/>
      <c r="H212" s="171"/>
      <c r="I212" s="6">
        <f>SUM(I178:I211)</f>
        <v>0</v>
      </c>
      <c r="J212" s="7" t="e">
        <f>SUM(J178:J211)</f>
        <v>#DIV/0!</v>
      </c>
      <c r="L212" s="11"/>
    </row>
    <row r="213" spans="1:12" s="52" customFormat="1" ht="16.5">
      <c r="A213" s="164" t="s">
        <v>308</v>
      </c>
      <c r="B213" s="164"/>
      <c r="C213" s="164"/>
      <c r="D213" s="5" t="s">
        <v>190</v>
      </c>
      <c r="E213" s="164"/>
      <c r="F213" s="164"/>
      <c r="G213" s="164"/>
      <c r="H213" s="164"/>
      <c r="I213" s="164"/>
      <c r="J213" s="164"/>
      <c r="L213" s="11"/>
    </row>
    <row r="214" spans="1:12" s="11" customFormat="1" ht="16.5" outlineLevel="1">
      <c r="A214" s="165"/>
      <c r="B214" s="165"/>
      <c r="C214" s="165"/>
      <c r="D214" s="37" t="s">
        <v>691</v>
      </c>
      <c r="E214" s="165"/>
      <c r="F214" s="165"/>
      <c r="G214" s="165"/>
      <c r="H214" s="165"/>
      <c r="I214" s="165"/>
      <c r="J214" s="165"/>
    </row>
    <row r="215" spans="1:12" s="52" customFormat="1" ht="27" outlineLevel="1">
      <c r="A215" s="44" t="s">
        <v>309</v>
      </c>
      <c r="B215" s="44" t="s">
        <v>196</v>
      </c>
      <c r="C215" s="44" t="s">
        <v>15</v>
      </c>
      <c r="D215" s="46" t="s">
        <v>197</v>
      </c>
      <c r="E215" s="45" t="s">
        <v>34</v>
      </c>
      <c r="F215" s="20">
        <v>71.400000000000006</v>
      </c>
      <c r="G215" s="227"/>
      <c r="H215" s="21">
        <f>ROUND((G215*(1+$B$10)),2)</f>
        <v>0</v>
      </c>
      <c r="I215" s="21">
        <f>ROUND((F215*H215),2)</f>
        <v>0</v>
      </c>
      <c r="J215" s="22" t="e">
        <f>(I215/$I$392)</f>
        <v>#DIV/0!</v>
      </c>
      <c r="L215" s="11"/>
    </row>
    <row r="216" spans="1:12" s="11" customFormat="1" ht="16.5" outlineLevel="1">
      <c r="A216" s="165"/>
      <c r="B216" s="165"/>
      <c r="C216" s="165"/>
      <c r="D216" s="37" t="s">
        <v>692</v>
      </c>
      <c r="E216" s="165"/>
      <c r="F216" s="165"/>
      <c r="G216" s="165"/>
      <c r="H216" s="165"/>
      <c r="I216" s="165"/>
      <c r="J216" s="165"/>
    </row>
    <row r="217" spans="1:12" s="52" customFormat="1" ht="16.5" outlineLevel="1">
      <c r="A217" s="44" t="s">
        <v>310</v>
      </c>
      <c r="B217" s="44" t="s">
        <v>194</v>
      </c>
      <c r="C217" s="44" t="s">
        <v>15</v>
      </c>
      <c r="D217" s="46" t="s">
        <v>195</v>
      </c>
      <c r="E217" s="45" t="s">
        <v>63</v>
      </c>
      <c r="F217" s="20">
        <v>84.2</v>
      </c>
      <c r="G217" s="227"/>
      <c r="H217" s="21">
        <f t="shared" ref="H217" si="120">ROUND((G217*(1+$B$10)),2)</f>
        <v>0</v>
      </c>
      <c r="I217" s="21">
        <f t="shared" ref="I217" si="121">ROUND((F217*H217),2)</f>
        <v>0</v>
      </c>
      <c r="J217" s="22" t="e">
        <f>(I217/$I$392)</f>
        <v>#DIV/0!</v>
      </c>
      <c r="L217" s="11"/>
    </row>
    <row r="218" spans="1:12" s="11" customFormat="1" ht="16.5" outlineLevel="1">
      <c r="A218" s="166"/>
      <c r="B218" s="167"/>
      <c r="C218" s="168"/>
      <c r="D218" s="37" t="s">
        <v>693</v>
      </c>
      <c r="E218" s="166"/>
      <c r="F218" s="167"/>
      <c r="G218" s="167"/>
      <c r="H218" s="167"/>
      <c r="I218" s="167"/>
      <c r="J218" s="168"/>
    </row>
    <row r="219" spans="1:12" s="52" customFormat="1" ht="27" outlineLevel="1">
      <c r="A219" s="44" t="s">
        <v>311</v>
      </c>
      <c r="B219" s="112" t="s">
        <v>172</v>
      </c>
      <c r="C219" s="112" t="s">
        <v>10</v>
      </c>
      <c r="D219" s="88" t="s">
        <v>173</v>
      </c>
      <c r="E219" s="45" t="s">
        <v>34</v>
      </c>
      <c r="F219" s="20">
        <v>197.63</v>
      </c>
      <c r="G219" s="228"/>
      <c r="H219" s="21">
        <f t="shared" ref="H219:H220" si="122">ROUND((G219*(1+$B$10)),2)</f>
        <v>0</v>
      </c>
      <c r="I219" s="21">
        <f t="shared" ref="I219:I220" si="123">ROUND((F219*H219),2)</f>
        <v>0</v>
      </c>
      <c r="J219" s="22" t="e">
        <f>(I219/$I$392)</f>
        <v>#DIV/0!</v>
      </c>
      <c r="L219" s="11"/>
    </row>
    <row r="220" spans="1:12" s="52" customFormat="1" ht="16.5" outlineLevel="1">
      <c r="A220" s="44" t="s">
        <v>312</v>
      </c>
      <c r="B220" s="44" t="s">
        <v>170</v>
      </c>
      <c r="C220" s="44" t="s">
        <v>15</v>
      </c>
      <c r="D220" s="46" t="s">
        <v>171</v>
      </c>
      <c r="E220" s="45" t="s">
        <v>34</v>
      </c>
      <c r="F220" s="20">
        <v>71.400000000000006</v>
      </c>
      <c r="G220" s="227"/>
      <c r="H220" s="21">
        <f t="shared" si="122"/>
        <v>0</v>
      </c>
      <c r="I220" s="21">
        <f t="shared" si="123"/>
        <v>0</v>
      </c>
      <c r="J220" s="22" t="e">
        <f>(I220/$I$392)</f>
        <v>#DIV/0!</v>
      </c>
      <c r="L220" s="11"/>
    </row>
    <row r="221" spans="1:12" s="52" customFormat="1" ht="16.5">
      <c r="A221" s="171"/>
      <c r="B221" s="171"/>
      <c r="C221" s="171"/>
      <c r="D221" s="171"/>
      <c r="E221" s="171"/>
      <c r="F221" s="171"/>
      <c r="G221" s="171"/>
      <c r="H221" s="171"/>
      <c r="I221" s="6">
        <f>SUM(I215:I220)</f>
        <v>0</v>
      </c>
      <c r="J221" s="7" t="e">
        <f>SUM(J215:J220)</f>
        <v>#DIV/0!</v>
      </c>
      <c r="L221" s="11"/>
    </row>
    <row r="222" spans="1:12" s="52" customFormat="1" ht="16.5">
      <c r="A222" s="164" t="s">
        <v>381</v>
      </c>
      <c r="B222" s="164"/>
      <c r="C222" s="164"/>
      <c r="D222" s="5" t="s">
        <v>191</v>
      </c>
      <c r="E222" s="164"/>
      <c r="F222" s="164"/>
      <c r="G222" s="164"/>
      <c r="H222" s="164"/>
      <c r="I222" s="164"/>
      <c r="J222" s="164"/>
      <c r="L222" s="11"/>
    </row>
    <row r="223" spans="1:12" s="11" customFormat="1" ht="16.5" outlineLevel="1">
      <c r="A223" s="165"/>
      <c r="B223" s="165"/>
      <c r="C223" s="165"/>
      <c r="D223" s="37" t="s">
        <v>691</v>
      </c>
      <c r="E223" s="165"/>
      <c r="F223" s="165"/>
      <c r="G223" s="165"/>
      <c r="H223" s="165"/>
      <c r="I223" s="165"/>
      <c r="J223" s="165"/>
    </row>
    <row r="224" spans="1:12" s="52" customFormat="1" ht="16.5" outlineLevel="1">
      <c r="A224" s="44" t="s">
        <v>382</v>
      </c>
      <c r="B224" s="44" t="s">
        <v>202</v>
      </c>
      <c r="C224" s="44" t="s">
        <v>15</v>
      </c>
      <c r="D224" s="46" t="s">
        <v>203</v>
      </c>
      <c r="E224" s="45" t="s">
        <v>34</v>
      </c>
      <c r="F224" s="20">
        <v>27.1</v>
      </c>
      <c r="G224" s="227"/>
      <c r="H224" s="21">
        <f t="shared" ref="H224:H226" si="124">ROUND((G224*(1+$B$10)),2)</f>
        <v>0</v>
      </c>
      <c r="I224" s="21">
        <f t="shared" ref="I224:I226" si="125">ROUND((F224*H224),2)</f>
        <v>0</v>
      </c>
      <c r="J224" s="22" t="e">
        <f>(I224/$I$392)</f>
        <v>#DIV/0!</v>
      </c>
      <c r="L224" s="11"/>
    </row>
    <row r="225" spans="1:12" s="52" customFormat="1" ht="16.5" outlineLevel="1">
      <c r="A225" s="44" t="s">
        <v>383</v>
      </c>
      <c r="B225" s="112" t="s">
        <v>212</v>
      </c>
      <c r="C225" s="112" t="s">
        <v>15</v>
      </c>
      <c r="D225" s="88" t="s">
        <v>213</v>
      </c>
      <c r="E225" s="76" t="s">
        <v>34</v>
      </c>
      <c r="F225" s="110">
        <v>38.159999999999997</v>
      </c>
      <c r="G225" s="228"/>
      <c r="H225" s="56">
        <f t="shared" si="124"/>
        <v>0</v>
      </c>
      <c r="I225" s="56">
        <f t="shared" si="125"/>
        <v>0</v>
      </c>
      <c r="J225" s="57" t="e">
        <f>(I225/$I$392)</f>
        <v>#DIV/0!</v>
      </c>
      <c r="L225" s="11"/>
    </row>
    <row r="226" spans="1:12" s="52" customFormat="1" ht="27" outlineLevel="1">
      <c r="A226" s="44" t="s">
        <v>384</v>
      </c>
      <c r="B226" s="44" t="s">
        <v>196</v>
      </c>
      <c r="C226" s="44" t="s">
        <v>15</v>
      </c>
      <c r="D226" s="46" t="s">
        <v>197</v>
      </c>
      <c r="E226" s="45" t="s">
        <v>34</v>
      </c>
      <c r="F226" s="20">
        <v>79.8</v>
      </c>
      <c r="G226" s="227"/>
      <c r="H226" s="21">
        <f t="shared" si="124"/>
        <v>0</v>
      </c>
      <c r="I226" s="21">
        <f t="shared" si="125"/>
        <v>0</v>
      </c>
      <c r="J226" s="22" t="e">
        <f>(I226/$I$392)</f>
        <v>#DIV/0!</v>
      </c>
      <c r="L226" s="11"/>
    </row>
    <row r="227" spans="1:12" s="11" customFormat="1" ht="16.5" outlineLevel="1">
      <c r="A227" s="165"/>
      <c r="B227" s="165"/>
      <c r="C227" s="165"/>
      <c r="D227" s="37" t="s">
        <v>692</v>
      </c>
      <c r="E227" s="165"/>
      <c r="F227" s="165"/>
      <c r="G227" s="165"/>
      <c r="H227" s="165"/>
      <c r="I227" s="165"/>
      <c r="J227" s="165"/>
    </row>
    <row r="228" spans="1:12" s="52" customFormat="1" ht="27" outlineLevel="1">
      <c r="A228" s="44" t="s">
        <v>385</v>
      </c>
      <c r="B228" s="44" t="s">
        <v>641</v>
      </c>
      <c r="C228" s="44" t="s">
        <v>15</v>
      </c>
      <c r="D228" s="46" t="s">
        <v>640</v>
      </c>
      <c r="E228" s="45" t="s">
        <v>63</v>
      </c>
      <c r="F228" s="20">
        <v>12</v>
      </c>
      <c r="G228" s="227"/>
      <c r="H228" s="21">
        <f t="shared" ref="H228:H233" si="126">ROUND((G228*(1+$B$10)),2)</f>
        <v>0</v>
      </c>
      <c r="I228" s="21">
        <f t="shared" ref="I228:I233" si="127">ROUND((F228*H228),2)</f>
        <v>0</v>
      </c>
      <c r="J228" s="22" t="e">
        <f t="shared" ref="J228:J233" si="128">(I228/$I$392)</f>
        <v>#DIV/0!</v>
      </c>
      <c r="L228" s="11"/>
    </row>
    <row r="229" spans="1:12" s="52" customFormat="1" ht="16.5" outlineLevel="1">
      <c r="A229" s="44" t="s">
        <v>386</v>
      </c>
      <c r="B229" s="44" t="s">
        <v>642</v>
      </c>
      <c r="C229" s="44" t="s">
        <v>15</v>
      </c>
      <c r="D229" s="46" t="s">
        <v>643</v>
      </c>
      <c r="E229" s="45" t="s">
        <v>644</v>
      </c>
      <c r="F229" s="20">
        <f>2*12</f>
        <v>24</v>
      </c>
      <c r="G229" s="227"/>
      <c r="H229" s="21">
        <f t="shared" si="126"/>
        <v>0</v>
      </c>
      <c r="I229" s="21">
        <f t="shared" si="127"/>
        <v>0</v>
      </c>
      <c r="J229" s="22" t="e">
        <f t="shared" si="128"/>
        <v>#DIV/0!</v>
      </c>
      <c r="L229" s="11"/>
    </row>
    <row r="230" spans="1:12" s="52" customFormat="1" ht="16.5" outlineLevel="1">
      <c r="A230" s="44" t="s">
        <v>387</v>
      </c>
      <c r="B230" s="112" t="s">
        <v>210</v>
      </c>
      <c r="C230" s="112" t="s">
        <v>15</v>
      </c>
      <c r="D230" s="88" t="s">
        <v>211</v>
      </c>
      <c r="E230" s="76" t="s">
        <v>34</v>
      </c>
      <c r="F230" s="110">
        <v>36</v>
      </c>
      <c r="G230" s="228"/>
      <c r="H230" s="56">
        <f t="shared" si="126"/>
        <v>0</v>
      </c>
      <c r="I230" s="56">
        <f t="shared" si="127"/>
        <v>0</v>
      </c>
      <c r="J230" s="57" t="e">
        <f t="shared" si="128"/>
        <v>#DIV/0!</v>
      </c>
      <c r="L230" s="11"/>
    </row>
    <row r="231" spans="1:12" s="52" customFormat="1" ht="27" outlineLevel="1">
      <c r="A231" s="44" t="s">
        <v>388</v>
      </c>
      <c r="B231" s="112" t="s">
        <v>208</v>
      </c>
      <c r="C231" s="112" t="s">
        <v>15</v>
      </c>
      <c r="D231" s="88" t="s">
        <v>209</v>
      </c>
      <c r="E231" s="76" t="s">
        <v>34</v>
      </c>
      <c r="F231" s="110">
        <v>14.4</v>
      </c>
      <c r="G231" s="228"/>
      <c r="H231" s="56">
        <f t="shared" si="126"/>
        <v>0</v>
      </c>
      <c r="I231" s="56">
        <f t="shared" si="127"/>
        <v>0</v>
      </c>
      <c r="J231" s="57" t="e">
        <f t="shared" si="128"/>
        <v>#DIV/0!</v>
      </c>
      <c r="L231" s="11"/>
    </row>
    <row r="232" spans="1:12" s="52" customFormat="1" ht="16.5" outlineLevel="1">
      <c r="A232" s="44" t="s">
        <v>389</v>
      </c>
      <c r="B232" s="44" t="s">
        <v>200</v>
      </c>
      <c r="C232" s="44" t="s">
        <v>15</v>
      </c>
      <c r="D232" s="46" t="s">
        <v>201</v>
      </c>
      <c r="E232" s="45" t="s">
        <v>34</v>
      </c>
      <c r="F232" s="20">
        <v>2.34</v>
      </c>
      <c r="G232" s="227"/>
      <c r="H232" s="21">
        <f t="shared" si="126"/>
        <v>0</v>
      </c>
      <c r="I232" s="21">
        <f t="shared" si="127"/>
        <v>0</v>
      </c>
      <c r="J232" s="22" t="e">
        <f t="shared" si="128"/>
        <v>#DIV/0!</v>
      </c>
      <c r="L232" s="11"/>
    </row>
    <row r="233" spans="1:12" s="52" customFormat="1" ht="16.5" outlineLevel="1">
      <c r="A233" s="44" t="s">
        <v>390</v>
      </c>
      <c r="B233" s="44" t="s">
        <v>204</v>
      </c>
      <c r="C233" s="44" t="s">
        <v>15</v>
      </c>
      <c r="D233" s="46" t="s">
        <v>205</v>
      </c>
      <c r="E233" s="45" t="s">
        <v>34</v>
      </c>
      <c r="F233" s="20">
        <v>0.71</v>
      </c>
      <c r="G233" s="227"/>
      <c r="H233" s="21">
        <f t="shared" si="126"/>
        <v>0</v>
      </c>
      <c r="I233" s="21">
        <f t="shared" si="127"/>
        <v>0</v>
      </c>
      <c r="J233" s="22" t="e">
        <f t="shared" si="128"/>
        <v>#DIV/0!</v>
      </c>
      <c r="L233" s="11"/>
    </row>
    <row r="234" spans="1:12" s="11" customFormat="1" ht="16.5" outlineLevel="1">
      <c r="A234" s="165"/>
      <c r="B234" s="165"/>
      <c r="C234" s="165"/>
      <c r="D234" s="37" t="s">
        <v>707</v>
      </c>
      <c r="E234" s="165"/>
      <c r="F234" s="165"/>
      <c r="G234" s="165"/>
      <c r="H234" s="165"/>
      <c r="I234" s="165"/>
      <c r="J234" s="165"/>
    </row>
    <row r="235" spans="1:12" s="52" customFormat="1" ht="27" outlineLevel="1">
      <c r="A235" s="44" t="s">
        <v>391</v>
      </c>
      <c r="B235" s="44">
        <v>99861</v>
      </c>
      <c r="C235" s="44" t="s">
        <v>8</v>
      </c>
      <c r="D235" s="46" t="s">
        <v>183</v>
      </c>
      <c r="E235" s="45" t="s">
        <v>34</v>
      </c>
      <c r="F235" s="20">
        <v>2.64</v>
      </c>
      <c r="G235" s="227"/>
      <c r="H235" s="21">
        <f t="shared" ref="H235" si="129">ROUND((G235*(1+$B$10)),2)</f>
        <v>0</v>
      </c>
      <c r="I235" s="21">
        <f t="shared" ref="I235" si="130">ROUND((F235*H235),2)</f>
        <v>0</v>
      </c>
      <c r="J235" s="22" t="e">
        <f>(I235/$I$392)</f>
        <v>#DIV/0!</v>
      </c>
      <c r="L235" s="11"/>
    </row>
    <row r="236" spans="1:12" s="11" customFormat="1" ht="16.5" outlineLevel="1">
      <c r="A236" s="165"/>
      <c r="B236" s="165"/>
      <c r="C236" s="165"/>
      <c r="D236" s="37" t="s">
        <v>693</v>
      </c>
      <c r="E236" s="165"/>
      <c r="F236" s="165"/>
      <c r="G236" s="165"/>
      <c r="H236" s="165"/>
      <c r="I236" s="165"/>
      <c r="J236" s="165"/>
    </row>
    <row r="237" spans="1:12" s="52" customFormat="1" ht="27" outlineLevel="1">
      <c r="A237" s="44" t="s">
        <v>392</v>
      </c>
      <c r="B237" s="44" t="s">
        <v>206</v>
      </c>
      <c r="C237" s="44" t="s">
        <v>15</v>
      </c>
      <c r="D237" s="46" t="s">
        <v>207</v>
      </c>
      <c r="E237" s="45" t="s">
        <v>34</v>
      </c>
      <c r="F237" s="20">
        <v>27.1</v>
      </c>
      <c r="G237" s="227"/>
      <c r="H237" s="21">
        <f t="shared" ref="H237:H243" si="131">ROUND((G237*(1+$B$10)),2)</f>
        <v>0</v>
      </c>
      <c r="I237" s="21">
        <f t="shared" ref="I237:I243" si="132">ROUND((F237*H237),2)</f>
        <v>0</v>
      </c>
      <c r="J237" s="22" t="e">
        <f t="shared" ref="J237:J243" si="133">(I237/$I$392)</f>
        <v>#DIV/0!</v>
      </c>
      <c r="L237" s="11"/>
    </row>
    <row r="238" spans="1:12" s="52" customFormat="1" ht="16.5" outlineLevel="1">
      <c r="A238" s="44" t="s">
        <v>393</v>
      </c>
      <c r="B238" s="44" t="s">
        <v>192</v>
      </c>
      <c r="C238" s="44" t="s">
        <v>15</v>
      </c>
      <c r="D238" s="46" t="s">
        <v>193</v>
      </c>
      <c r="E238" s="45" t="s">
        <v>63</v>
      </c>
      <c r="F238" s="20">
        <v>300</v>
      </c>
      <c r="G238" s="227"/>
      <c r="H238" s="21">
        <f t="shared" ref="H238:H241" si="134">ROUND((G238*(1+$B$10)),2)</f>
        <v>0</v>
      </c>
      <c r="I238" s="21">
        <f t="shared" ref="I238:I241" si="135">ROUND((F238*H238),2)</f>
        <v>0</v>
      </c>
      <c r="J238" s="22" t="e">
        <f t="shared" si="133"/>
        <v>#DIV/0!</v>
      </c>
      <c r="L238" s="11"/>
    </row>
    <row r="239" spans="1:12" s="52" customFormat="1" ht="16.5" outlineLevel="1">
      <c r="A239" s="44" t="s">
        <v>394</v>
      </c>
      <c r="B239" s="44" t="s">
        <v>198</v>
      </c>
      <c r="C239" s="44" t="s">
        <v>15</v>
      </c>
      <c r="D239" s="46" t="s">
        <v>199</v>
      </c>
      <c r="E239" s="45" t="s">
        <v>63</v>
      </c>
      <c r="F239" s="20">
        <v>68</v>
      </c>
      <c r="G239" s="227"/>
      <c r="H239" s="21">
        <f t="shared" si="134"/>
        <v>0</v>
      </c>
      <c r="I239" s="21">
        <f t="shared" si="135"/>
        <v>0</v>
      </c>
      <c r="J239" s="22" t="e">
        <f t="shared" si="133"/>
        <v>#DIV/0!</v>
      </c>
      <c r="L239" s="11"/>
    </row>
    <row r="240" spans="1:12" s="52" customFormat="1" ht="16.5" outlineLevel="1">
      <c r="A240" s="44" t="s">
        <v>395</v>
      </c>
      <c r="B240" s="44" t="s">
        <v>147</v>
      </c>
      <c r="C240" s="44" t="s">
        <v>15</v>
      </c>
      <c r="D240" s="46" t="s">
        <v>148</v>
      </c>
      <c r="E240" s="45" t="s">
        <v>34</v>
      </c>
      <c r="F240" s="20">
        <v>10</v>
      </c>
      <c r="G240" s="227"/>
      <c r="H240" s="21">
        <f t="shared" si="134"/>
        <v>0</v>
      </c>
      <c r="I240" s="21">
        <f t="shared" si="135"/>
        <v>0</v>
      </c>
      <c r="J240" s="22" t="e">
        <f t="shared" si="133"/>
        <v>#DIV/0!</v>
      </c>
      <c r="L240" s="11"/>
    </row>
    <row r="241" spans="1:12" s="52" customFormat="1" ht="16.5" outlineLevel="1">
      <c r="A241" s="44" t="s">
        <v>396</v>
      </c>
      <c r="B241" s="44" t="s">
        <v>145</v>
      </c>
      <c r="C241" s="44" t="s">
        <v>15</v>
      </c>
      <c r="D241" s="46" t="s">
        <v>146</v>
      </c>
      <c r="E241" s="45" t="s">
        <v>34</v>
      </c>
      <c r="F241" s="20">
        <v>10</v>
      </c>
      <c r="G241" s="227"/>
      <c r="H241" s="21">
        <f t="shared" si="134"/>
        <v>0</v>
      </c>
      <c r="I241" s="21">
        <f t="shared" si="135"/>
        <v>0</v>
      </c>
      <c r="J241" s="22" t="e">
        <f t="shared" si="133"/>
        <v>#DIV/0!</v>
      </c>
      <c r="L241" s="11"/>
    </row>
    <row r="242" spans="1:12" s="52" customFormat="1" ht="27" outlineLevel="1">
      <c r="A242" s="44" t="s">
        <v>645</v>
      </c>
      <c r="B242" s="112" t="s">
        <v>172</v>
      </c>
      <c r="C242" s="112" t="s">
        <v>10</v>
      </c>
      <c r="D242" s="88" t="s">
        <v>173</v>
      </c>
      <c r="E242" s="45" t="s">
        <v>34</v>
      </c>
      <c r="F242" s="20">
        <v>249</v>
      </c>
      <c r="G242" s="228"/>
      <c r="H242" s="21">
        <f t="shared" si="131"/>
        <v>0</v>
      </c>
      <c r="I242" s="21">
        <f t="shared" si="132"/>
        <v>0</v>
      </c>
      <c r="J242" s="22" t="e">
        <f t="shared" si="133"/>
        <v>#DIV/0!</v>
      </c>
      <c r="L242" s="11"/>
    </row>
    <row r="243" spans="1:12" s="52" customFormat="1" ht="16.5" outlineLevel="1">
      <c r="A243" s="44" t="s">
        <v>646</v>
      </c>
      <c r="B243" s="44" t="s">
        <v>170</v>
      </c>
      <c r="C243" s="44" t="s">
        <v>15</v>
      </c>
      <c r="D243" s="46" t="s">
        <v>171</v>
      </c>
      <c r="E243" s="45" t="s">
        <v>34</v>
      </c>
      <c r="F243" s="20">
        <v>85.92</v>
      </c>
      <c r="G243" s="227"/>
      <c r="H243" s="21">
        <f t="shared" si="131"/>
        <v>0</v>
      </c>
      <c r="I243" s="21">
        <f t="shared" si="132"/>
        <v>0</v>
      </c>
      <c r="J243" s="22" t="e">
        <f t="shared" si="133"/>
        <v>#DIV/0!</v>
      </c>
      <c r="L243" s="11"/>
    </row>
    <row r="244" spans="1:12" s="52" customFormat="1" ht="16.5">
      <c r="A244" s="171"/>
      <c r="B244" s="171"/>
      <c r="C244" s="171"/>
      <c r="D244" s="171"/>
      <c r="E244" s="171"/>
      <c r="F244" s="171"/>
      <c r="G244" s="171"/>
      <c r="H244" s="171"/>
      <c r="I244" s="6">
        <f>SUM(I224:I243)</f>
        <v>0</v>
      </c>
      <c r="J244" s="7" t="e">
        <f>SUM(J224:J243)</f>
        <v>#DIV/0!</v>
      </c>
      <c r="L244" s="11"/>
    </row>
    <row r="245" spans="1:12" s="52" customFormat="1" ht="16.5">
      <c r="A245" s="170" t="s">
        <v>89</v>
      </c>
      <c r="B245" s="170"/>
      <c r="C245" s="170"/>
      <c r="D245" s="170"/>
      <c r="E245" s="170"/>
      <c r="F245" s="170"/>
      <c r="G245" s="170"/>
      <c r="H245" s="170"/>
      <c r="I245" s="53">
        <f>SUM(I139+I158+I175+I212+I221+I244)</f>
        <v>0</v>
      </c>
      <c r="J245" s="54" t="e">
        <f>SUM(J139+J158+J175+J212+J221+J244)</f>
        <v>#DIV/0!</v>
      </c>
      <c r="L245" s="11"/>
    </row>
    <row r="246" spans="1:12" ht="16.5" customHeight="1"/>
    <row r="247" spans="1:12" s="52" customFormat="1" ht="16.5">
      <c r="A247" s="172" t="s">
        <v>379</v>
      </c>
      <c r="B247" s="172"/>
      <c r="C247" s="172"/>
      <c r="D247" s="31" t="s">
        <v>469</v>
      </c>
      <c r="E247" s="172"/>
      <c r="F247" s="172"/>
      <c r="G247" s="172"/>
      <c r="H247" s="172"/>
      <c r="I247" s="172"/>
      <c r="J247" s="172"/>
      <c r="L247" s="11"/>
    </row>
    <row r="248" spans="1:12" s="52" customFormat="1" ht="16.5">
      <c r="A248" s="164" t="s">
        <v>375</v>
      </c>
      <c r="B248" s="164"/>
      <c r="C248" s="164"/>
      <c r="D248" s="5" t="s">
        <v>359</v>
      </c>
      <c r="E248" s="164"/>
      <c r="F248" s="164"/>
      <c r="G248" s="164"/>
      <c r="H248" s="164"/>
      <c r="I248" s="164"/>
      <c r="J248" s="164"/>
      <c r="L248" s="11"/>
    </row>
    <row r="249" spans="1:12" s="52" customFormat="1" ht="54" outlineLevel="1">
      <c r="A249" s="44" t="s">
        <v>569</v>
      </c>
      <c r="B249" s="44">
        <v>94704</v>
      </c>
      <c r="C249" s="44" t="s">
        <v>8</v>
      </c>
      <c r="D249" s="46" t="s">
        <v>370</v>
      </c>
      <c r="E249" s="45" t="s">
        <v>92</v>
      </c>
      <c r="F249" s="20">
        <v>2</v>
      </c>
      <c r="G249" s="227"/>
      <c r="H249" s="21">
        <f t="shared" ref="H249:H251" si="136">ROUND((G249*(1+$B$10)),2)</f>
        <v>0</v>
      </c>
      <c r="I249" s="21">
        <f t="shared" ref="I249:I251" si="137">ROUND((F249*H249),2)</f>
        <v>0</v>
      </c>
      <c r="J249" s="22" t="e">
        <f t="shared" ref="J249:J254" si="138">(I249/$I$392)</f>
        <v>#DIV/0!</v>
      </c>
      <c r="L249" s="11"/>
    </row>
    <row r="250" spans="1:12" s="52" customFormat="1" ht="27" outlineLevel="1">
      <c r="A250" s="44" t="s">
        <v>570</v>
      </c>
      <c r="B250" s="44">
        <v>94797</v>
      </c>
      <c r="C250" s="44" t="s">
        <v>8</v>
      </c>
      <c r="D250" s="46" t="s">
        <v>369</v>
      </c>
      <c r="E250" s="45" t="s">
        <v>92</v>
      </c>
      <c r="F250" s="20">
        <v>2</v>
      </c>
      <c r="G250" s="227"/>
      <c r="H250" s="21">
        <f t="shared" si="136"/>
        <v>0</v>
      </c>
      <c r="I250" s="21">
        <f t="shared" si="137"/>
        <v>0</v>
      </c>
      <c r="J250" s="22" t="e">
        <f t="shared" si="138"/>
        <v>#DIV/0!</v>
      </c>
      <c r="L250" s="11"/>
    </row>
    <row r="251" spans="1:12" s="52" customFormat="1" ht="16.5" outlineLevel="1">
      <c r="A251" s="44" t="s">
        <v>571</v>
      </c>
      <c r="B251" s="44" t="s">
        <v>368</v>
      </c>
      <c r="C251" s="44" t="s">
        <v>15</v>
      </c>
      <c r="D251" s="46" t="s">
        <v>371</v>
      </c>
      <c r="E251" s="45" t="s">
        <v>92</v>
      </c>
      <c r="F251" s="20">
        <v>2</v>
      </c>
      <c r="G251" s="227"/>
      <c r="H251" s="21">
        <f t="shared" si="136"/>
        <v>0</v>
      </c>
      <c r="I251" s="21">
        <f t="shared" si="137"/>
        <v>0</v>
      </c>
      <c r="J251" s="22" t="e">
        <f t="shared" si="138"/>
        <v>#DIV/0!</v>
      </c>
      <c r="L251" s="11"/>
    </row>
    <row r="252" spans="1:12" s="52" customFormat="1" ht="27" outlineLevel="1">
      <c r="A252" s="44" t="s">
        <v>572</v>
      </c>
      <c r="B252" s="44" t="s">
        <v>364</v>
      </c>
      <c r="C252" s="44" t="s">
        <v>15</v>
      </c>
      <c r="D252" s="46" t="s">
        <v>366</v>
      </c>
      <c r="E252" s="45" t="s">
        <v>63</v>
      </c>
      <c r="F252" s="20">
        <v>9</v>
      </c>
      <c r="G252" s="227"/>
      <c r="H252" s="21">
        <f t="shared" ref="H252:H254" si="139">ROUND((G252*(1+$B$10)),2)</f>
        <v>0</v>
      </c>
      <c r="I252" s="21">
        <f t="shared" ref="I252:I254" si="140">ROUND((F252*H252),2)</f>
        <v>0</v>
      </c>
      <c r="J252" s="22" t="e">
        <f t="shared" si="138"/>
        <v>#DIV/0!</v>
      </c>
      <c r="L252" s="11"/>
    </row>
    <row r="253" spans="1:12" s="52" customFormat="1" ht="27" outlineLevel="1">
      <c r="A253" s="44" t="s">
        <v>573</v>
      </c>
      <c r="B253" s="44" t="s">
        <v>365</v>
      </c>
      <c r="C253" s="44" t="s">
        <v>15</v>
      </c>
      <c r="D253" s="46" t="s">
        <v>367</v>
      </c>
      <c r="E253" s="45" t="s">
        <v>63</v>
      </c>
      <c r="F253" s="20">
        <v>6</v>
      </c>
      <c r="G253" s="227"/>
      <c r="H253" s="21">
        <f t="shared" si="139"/>
        <v>0</v>
      </c>
      <c r="I253" s="21">
        <f t="shared" si="140"/>
        <v>0</v>
      </c>
      <c r="J253" s="22" t="e">
        <f t="shared" si="138"/>
        <v>#DIV/0!</v>
      </c>
      <c r="L253" s="11"/>
    </row>
    <row r="254" spans="1:12" s="52" customFormat="1" ht="40.5" outlineLevel="1">
      <c r="A254" s="44" t="s">
        <v>574</v>
      </c>
      <c r="B254" s="44">
        <v>89957</v>
      </c>
      <c r="C254" s="44" t="s">
        <v>8</v>
      </c>
      <c r="D254" s="46" t="s">
        <v>380</v>
      </c>
      <c r="E254" s="45" t="s">
        <v>92</v>
      </c>
      <c r="F254" s="20">
        <v>4</v>
      </c>
      <c r="G254" s="227"/>
      <c r="H254" s="21">
        <f t="shared" si="139"/>
        <v>0</v>
      </c>
      <c r="I254" s="21">
        <f t="shared" si="140"/>
        <v>0</v>
      </c>
      <c r="J254" s="22" t="e">
        <f t="shared" si="138"/>
        <v>#DIV/0!</v>
      </c>
      <c r="L254" s="11"/>
    </row>
    <row r="255" spans="1:12" s="52" customFormat="1" ht="16.5">
      <c r="A255" s="171"/>
      <c r="B255" s="171"/>
      <c r="C255" s="171"/>
      <c r="D255" s="171"/>
      <c r="E255" s="171"/>
      <c r="F255" s="171"/>
      <c r="G255" s="171"/>
      <c r="H255" s="171"/>
      <c r="I255" s="6">
        <f>SUM(I249:I254)</f>
        <v>0</v>
      </c>
      <c r="J255" s="7" t="e">
        <f>SUM(J249:J254)</f>
        <v>#DIV/0!</v>
      </c>
      <c r="L255" s="11"/>
    </row>
    <row r="256" spans="1:12" s="52" customFormat="1" ht="16.5">
      <c r="A256" s="164" t="s">
        <v>376</v>
      </c>
      <c r="B256" s="164"/>
      <c r="C256" s="164"/>
      <c r="D256" s="5" t="s">
        <v>372</v>
      </c>
      <c r="E256" s="164"/>
      <c r="F256" s="164"/>
      <c r="G256" s="164"/>
      <c r="H256" s="164"/>
      <c r="I256" s="164"/>
      <c r="J256" s="164"/>
      <c r="L256" s="11"/>
    </row>
    <row r="257" spans="1:14" s="52" customFormat="1" ht="16.5" outlineLevel="1">
      <c r="A257" s="44" t="s">
        <v>690</v>
      </c>
      <c r="B257" s="44" t="s">
        <v>373</v>
      </c>
      <c r="C257" s="44" t="s">
        <v>15</v>
      </c>
      <c r="D257" s="46" t="s">
        <v>374</v>
      </c>
      <c r="E257" s="45" t="s">
        <v>34</v>
      </c>
      <c r="F257" s="20">
        <v>350.56</v>
      </c>
      <c r="G257" s="227"/>
      <c r="H257" s="21">
        <f t="shared" ref="H257" si="141">ROUND((G257*(1+$B$10)),2)</f>
        <v>0</v>
      </c>
      <c r="I257" s="21">
        <f t="shared" ref="I257" si="142">ROUND((F257*H257),2)</f>
        <v>0</v>
      </c>
      <c r="J257" s="22" t="e">
        <f>(I257/$I$392)</f>
        <v>#DIV/0!</v>
      </c>
      <c r="L257" s="11"/>
    </row>
    <row r="258" spans="1:14" s="52" customFormat="1" ht="16.5">
      <c r="A258" s="171"/>
      <c r="B258" s="171"/>
      <c r="C258" s="171"/>
      <c r="D258" s="171"/>
      <c r="E258" s="171"/>
      <c r="F258" s="171"/>
      <c r="G258" s="171"/>
      <c r="H258" s="171"/>
      <c r="I258" s="6">
        <f>SUM(I257:I257)</f>
        <v>0</v>
      </c>
      <c r="J258" s="7" t="e">
        <f>SUM(J257:J257)</f>
        <v>#DIV/0!</v>
      </c>
      <c r="L258" s="11"/>
    </row>
    <row r="259" spans="1:14" s="52" customFormat="1" ht="16.5">
      <c r="A259" s="164" t="s">
        <v>377</v>
      </c>
      <c r="B259" s="164"/>
      <c r="C259" s="164"/>
      <c r="D259" s="5" t="s">
        <v>434</v>
      </c>
      <c r="E259" s="164"/>
      <c r="F259" s="164"/>
      <c r="G259" s="164"/>
      <c r="H259" s="164"/>
      <c r="I259" s="164"/>
      <c r="J259" s="164"/>
      <c r="L259" s="11"/>
    </row>
    <row r="260" spans="1:14" s="11" customFormat="1" ht="16.5" outlineLevel="1">
      <c r="A260" s="165"/>
      <c r="B260" s="165"/>
      <c r="C260" s="165"/>
      <c r="D260" s="37" t="s">
        <v>14</v>
      </c>
      <c r="E260" s="165"/>
      <c r="F260" s="165"/>
      <c r="G260" s="165"/>
      <c r="H260" s="165"/>
      <c r="I260" s="165"/>
      <c r="J260" s="165"/>
    </row>
    <row r="261" spans="1:14" s="52" customFormat="1" ht="16.5" outlineLevel="1">
      <c r="A261" s="44" t="s">
        <v>457</v>
      </c>
      <c r="B261" s="152" t="s">
        <v>45</v>
      </c>
      <c r="C261" s="152" t="s">
        <v>15</v>
      </c>
      <c r="D261" s="108" t="s">
        <v>53</v>
      </c>
      <c r="E261" s="153" t="s">
        <v>63</v>
      </c>
      <c r="F261" s="20">
        <v>20</v>
      </c>
      <c r="G261" s="227"/>
      <c r="H261" s="3">
        <f>ROUND((G261*(1+$B$10)),2)</f>
        <v>0</v>
      </c>
      <c r="I261" s="3">
        <f>ROUND((F261*H261),2)</f>
        <v>0</v>
      </c>
      <c r="J261" s="4" t="e">
        <f t="shared" ref="J261:J268" si="143">(I261/$I$392)</f>
        <v>#DIV/0!</v>
      </c>
      <c r="L261" s="11"/>
    </row>
    <row r="262" spans="1:14" s="52" customFormat="1" ht="27" outlineLevel="1">
      <c r="A262" s="44" t="s">
        <v>458</v>
      </c>
      <c r="B262" s="152" t="s">
        <v>49</v>
      </c>
      <c r="C262" s="152" t="s">
        <v>15</v>
      </c>
      <c r="D262" s="108" t="s">
        <v>446</v>
      </c>
      <c r="E262" s="153" t="s">
        <v>64</v>
      </c>
      <c r="F262" s="20">
        <v>2.4</v>
      </c>
      <c r="G262" s="227"/>
      <c r="H262" s="21">
        <f t="shared" ref="H262:H268" si="144">ROUND((G262*(1+$B$10)),2)</f>
        <v>0</v>
      </c>
      <c r="I262" s="21">
        <f t="shared" ref="I262:I268" si="145">ROUND((F262*H262),2)</f>
        <v>0</v>
      </c>
      <c r="J262" s="22" t="e">
        <f t="shared" si="143"/>
        <v>#DIV/0!</v>
      </c>
      <c r="L262" s="169"/>
      <c r="M262" s="169"/>
      <c r="N262" s="169"/>
    </row>
    <row r="263" spans="1:14" s="52" customFormat="1" ht="16.5" outlineLevel="1">
      <c r="A263" s="44" t="s">
        <v>459</v>
      </c>
      <c r="B263" s="152" t="s">
        <v>46</v>
      </c>
      <c r="C263" s="152" t="s">
        <v>15</v>
      </c>
      <c r="D263" s="108" t="s">
        <v>447</v>
      </c>
      <c r="E263" s="153" t="s">
        <v>34</v>
      </c>
      <c r="F263" s="20">
        <v>10.5</v>
      </c>
      <c r="G263" s="227"/>
      <c r="H263" s="21">
        <f t="shared" si="144"/>
        <v>0</v>
      </c>
      <c r="I263" s="21">
        <f t="shared" si="145"/>
        <v>0</v>
      </c>
      <c r="J263" s="22" t="e">
        <f t="shared" si="143"/>
        <v>#DIV/0!</v>
      </c>
      <c r="L263" s="106"/>
      <c r="M263" s="106"/>
      <c r="N263" s="106"/>
    </row>
    <row r="264" spans="1:14" s="52" customFormat="1" ht="16.5" outlineLevel="1">
      <c r="A264" s="44" t="s">
        <v>460</v>
      </c>
      <c r="B264" s="152" t="s">
        <v>47</v>
      </c>
      <c r="C264" s="152" t="s">
        <v>15</v>
      </c>
      <c r="D264" s="108" t="s">
        <v>448</v>
      </c>
      <c r="E264" s="153" t="s">
        <v>13</v>
      </c>
      <c r="F264" s="20">
        <v>33.18</v>
      </c>
      <c r="G264" s="227"/>
      <c r="H264" s="21">
        <f t="shared" si="144"/>
        <v>0</v>
      </c>
      <c r="I264" s="21">
        <f t="shared" si="145"/>
        <v>0</v>
      </c>
      <c r="J264" s="22" t="e">
        <f t="shared" si="143"/>
        <v>#DIV/0!</v>
      </c>
      <c r="L264" s="106"/>
      <c r="M264" s="106"/>
      <c r="N264" s="106"/>
    </row>
    <row r="265" spans="1:14" s="52" customFormat="1" ht="16.5" outlineLevel="1">
      <c r="A265" s="44" t="s">
        <v>461</v>
      </c>
      <c r="B265" s="152" t="s">
        <v>454</v>
      </c>
      <c r="C265" s="152" t="s">
        <v>15</v>
      </c>
      <c r="D265" s="108" t="s">
        <v>455</v>
      </c>
      <c r="E265" s="153" t="s">
        <v>13</v>
      </c>
      <c r="F265" s="20">
        <v>13.8</v>
      </c>
      <c r="G265" s="227"/>
      <c r="H265" s="21">
        <f t="shared" ref="H265" si="146">ROUND((G265*(1+$B$10)),2)</f>
        <v>0</v>
      </c>
      <c r="I265" s="21">
        <f t="shared" ref="I265" si="147">ROUND((F265*H265),2)</f>
        <v>0</v>
      </c>
      <c r="J265" s="22" t="e">
        <f t="shared" si="143"/>
        <v>#DIV/0!</v>
      </c>
      <c r="L265" s="106"/>
      <c r="M265" s="106"/>
      <c r="N265" s="106"/>
    </row>
    <row r="266" spans="1:14" s="52" customFormat="1" ht="16.5" outlineLevel="1">
      <c r="A266" s="44" t="s">
        <v>462</v>
      </c>
      <c r="B266" s="152" t="s">
        <v>451</v>
      </c>
      <c r="C266" s="152" t="s">
        <v>15</v>
      </c>
      <c r="D266" s="108" t="s">
        <v>453</v>
      </c>
      <c r="E266" s="153" t="s">
        <v>64</v>
      </c>
      <c r="F266" s="20">
        <v>0.8</v>
      </c>
      <c r="G266" s="227"/>
      <c r="H266" s="21">
        <f t="shared" si="144"/>
        <v>0</v>
      </c>
      <c r="I266" s="21">
        <f t="shared" si="145"/>
        <v>0</v>
      </c>
      <c r="J266" s="22" t="e">
        <f t="shared" si="143"/>
        <v>#DIV/0!</v>
      </c>
      <c r="L266" s="106"/>
      <c r="M266" s="106"/>
      <c r="N266" s="106"/>
    </row>
    <row r="267" spans="1:14" s="52" customFormat="1" ht="27" outlineLevel="1">
      <c r="A267" s="44" t="s">
        <v>463</v>
      </c>
      <c r="B267" s="152" t="s">
        <v>48</v>
      </c>
      <c r="C267" s="152" t="s">
        <v>15</v>
      </c>
      <c r="D267" s="108" t="s">
        <v>449</v>
      </c>
      <c r="E267" s="153" t="s">
        <v>64</v>
      </c>
      <c r="F267" s="20">
        <v>0.8</v>
      </c>
      <c r="G267" s="227"/>
      <c r="H267" s="21">
        <f t="shared" si="144"/>
        <v>0</v>
      </c>
      <c r="I267" s="21">
        <f t="shared" si="145"/>
        <v>0</v>
      </c>
      <c r="J267" s="22" t="e">
        <f t="shared" si="143"/>
        <v>#DIV/0!</v>
      </c>
      <c r="L267" s="106"/>
      <c r="M267" s="106"/>
      <c r="N267" s="106"/>
    </row>
    <row r="268" spans="1:14" s="52" customFormat="1" ht="27" outlineLevel="1">
      <c r="A268" s="44" t="s">
        <v>464</v>
      </c>
      <c r="B268" s="152" t="s">
        <v>50</v>
      </c>
      <c r="C268" s="152" t="s">
        <v>15</v>
      </c>
      <c r="D268" s="108" t="s">
        <v>450</v>
      </c>
      <c r="E268" s="153" t="s">
        <v>64</v>
      </c>
      <c r="F268" s="20">
        <v>2.06</v>
      </c>
      <c r="G268" s="227"/>
      <c r="H268" s="21">
        <f t="shared" si="144"/>
        <v>0</v>
      </c>
      <c r="I268" s="21">
        <f t="shared" si="145"/>
        <v>0</v>
      </c>
      <c r="J268" s="22" t="e">
        <f t="shared" si="143"/>
        <v>#DIV/0!</v>
      </c>
      <c r="L268" s="106"/>
      <c r="M268" s="106"/>
      <c r="N268" s="106"/>
    </row>
    <row r="269" spans="1:14" s="11" customFormat="1" ht="16.5" outlineLevel="1">
      <c r="A269" s="165"/>
      <c r="B269" s="165"/>
      <c r="C269" s="165"/>
      <c r="D269" s="37" t="s">
        <v>456</v>
      </c>
      <c r="E269" s="165"/>
      <c r="F269" s="165"/>
      <c r="G269" s="165"/>
      <c r="H269" s="165"/>
      <c r="I269" s="165"/>
      <c r="J269" s="165"/>
    </row>
    <row r="270" spans="1:14" s="52" customFormat="1" ht="27" outlineLevel="1">
      <c r="A270" s="44" t="s">
        <v>465</v>
      </c>
      <c r="B270" s="44" t="s">
        <v>435</v>
      </c>
      <c r="C270" s="44" t="s">
        <v>10</v>
      </c>
      <c r="D270" s="46" t="s">
        <v>436</v>
      </c>
      <c r="E270" s="45" t="s">
        <v>34</v>
      </c>
      <c r="F270" s="20">
        <v>25.4</v>
      </c>
      <c r="G270" s="227"/>
      <c r="H270" s="21">
        <f t="shared" ref="H270" si="148">ROUND((G270*(1+$B$10)),2)</f>
        <v>0</v>
      </c>
      <c r="I270" s="21">
        <f t="shared" ref="I270" si="149">ROUND((F270*H270),2)</f>
        <v>0</v>
      </c>
      <c r="J270" s="22" t="e">
        <f>(I270/$I$392)</f>
        <v>#DIV/0!</v>
      </c>
      <c r="L270" s="11"/>
    </row>
    <row r="271" spans="1:14" s="52" customFormat="1" ht="16.5" outlineLevel="1">
      <c r="A271" s="44" t="s">
        <v>466</v>
      </c>
      <c r="B271" s="44" t="s">
        <v>437</v>
      </c>
      <c r="C271" s="44" t="s">
        <v>10</v>
      </c>
      <c r="D271" s="46" t="s">
        <v>438</v>
      </c>
      <c r="E271" s="45" t="s">
        <v>34</v>
      </c>
      <c r="F271" s="20">
        <v>16</v>
      </c>
      <c r="G271" s="227"/>
      <c r="H271" s="21">
        <f t="shared" ref="H271" si="150">ROUND((G271*(1+$B$10)),2)</f>
        <v>0</v>
      </c>
      <c r="I271" s="21">
        <f t="shared" ref="I271" si="151">ROUND((F271*H271),2)</f>
        <v>0</v>
      </c>
      <c r="J271" s="22" t="e">
        <f>(I271/$I$392)</f>
        <v>#DIV/0!</v>
      </c>
      <c r="L271" s="11"/>
    </row>
    <row r="272" spans="1:14" s="52" customFormat="1" ht="16.5">
      <c r="A272" s="171"/>
      <c r="B272" s="171"/>
      <c r="C272" s="171"/>
      <c r="D272" s="171"/>
      <c r="E272" s="171"/>
      <c r="F272" s="171"/>
      <c r="G272" s="171"/>
      <c r="H272" s="171"/>
      <c r="I272" s="6">
        <f>SUM(I261:I271)</f>
        <v>0</v>
      </c>
      <c r="J272" s="7" t="e">
        <f>SUM(J261:J271)</f>
        <v>#DIV/0!</v>
      </c>
      <c r="L272" s="11"/>
    </row>
    <row r="273" spans="1:12" s="52" customFormat="1" ht="16.5">
      <c r="A273" s="170" t="s">
        <v>378</v>
      </c>
      <c r="B273" s="170"/>
      <c r="C273" s="170"/>
      <c r="D273" s="170"/>
      <c r="E273" s="170"/>
      <c r="F273" s="170"/>
      <c r="G273" s="170"/>
      <c r="H273" s="170"/>
      <c r="I273" s="53">
        <f>SUM(I255+I258+I272)</f>
        <v>0</v>
      </c>
      <c r="J273" s="54" t="e">
        <f>SUM(J255+J258+J272)</f>
        <v>#DIV/0!</v>
      </c>
      <c r="L273" s="11"/>
    </row>
    <row r="274" spans="1:12" ht="16.5" customHeight="1"/>
    <row r="275" spans="1:12" s="52" customFormat="1" ht="16.5">
      <c r="A275" s="172" t="s">
        <v>397</v>
      </c>
      <c r="B275" s="172"/>
      <c r="C275" s="172"/>
      <c r="D275" s="31" t="s">
        <v>239</v>
      </c>
      <c r="E275" s="172"/>
      <c r="F275" s="172"/>
      <c r="G275" s="172"/>
      <c r="H275" s="172"/>
      <c r="I275" s="172"/>
      <c r="J275" s="172"/>
      <c r="L275" s="11"/>
    </row>
    <row r="276" spans="1:12" s="52" customFormat="1" ht="16.5">
      <c r="A276" s="164" t="s">
        <v>401</v>
      </c>
      <c r="B276" s="164"/>
      <c r="C276" s="164"/>
      <c r="D276" s="5" t="s">
        <v>240</v>
      </c>
      <c r="E276" s="164"/>
      <c r="F276" s="164"/>
      <c r="G276" s="164"/>
      <c r="H276" s="164"/>
      <c r="I276" s="164"/>
      <c r="J276" s="164"/>
      <c r="L276" s="11"/>
    </row>
    <row r="277" spans="1:12" s="52" customFormat="1" ht="31.5" customHeight="1" outlineLevel="1">
      <c r="A277" s="44" t="s">
        <v>588</v>
      </c>
      <c r="B277" s="44">
        <v>97660</v>
      </c>
      <c r="C277" s="44" t="s">
        <v>8</v>
      </c>
      <c r="D277" s="46" t="s">
        <v>241</v>
      </c>
      <c r="E277" s="45" t="s">
        <v>92</v>
      </c>
      <c r="F277" s="20">
        <f>26+20</f>
        <v>46</v>
      </c>
      <c r="G277" s="227"/>
      <c r="H277" s="21">
        <f t="shared" ref="H277" si="152">ROUND((G277*(1+$B$10)),2)</f>
        <v>0</v>
      </c>
      <c r="I277" s="21">
        <f t="shared" ref="I277" si="153">ROUND((F277*H277),2)</f>
        <v>0</v>
      </c>
      <c r="J277" s="22" t="e">
        <f>(I277/$I$392)</f>
        <v>#DIV/0!</v>
      </c>
      <c r="L277" s="11"/>
    </row>
    <row r="278" spans="1:12" s="52" customFormat="1" ht="31.5" customHeight="1" outlineLevel="1">
      <c r="A278" s="44" t="s">
        <v>590</v>
      </c>
      <c r="B278" s="44">
        <v>97665</v>
      </c>
      <c r="C278" s="44" t="s">
        <v>8</v>
      </c>
      <c r="D278" s="46" t="s">
        <v>242</v>
      </c>
      <c r="E278" s="45" t="s">
        <v>92</v>
      </c>
      <c r="F278" s="20">
        <f>12+20+10</f>
        <v>42</v>
      </c>
      <c r="G278" s="227"/>
      <c r="H278" s="21">
        <f t="shared" ref="H278:H280" si="154">ROUND((G278*(1+$B$10)),2)</f>
        <v>0</v>
      </c>
      <c r="I278" s="21">
        <f t="shared" ref="I278:I280" si="155">ROUND((F278*H278),2)</f>
        <v>0</v>
      </c>
      <c r="J278" s="22" t="e">
        <f>(I278/$I$392)</f>
        <v>#DIV/0!</v>
      </c>
      <c r="L278" s="11"/>
    </row>
    <row r="279" spans="1:12" s="52" customFormat="1" ht="31.5" customHeight="1" outlineLevel="1">
      <c r="A279" s="44" t="s">
        <v>591</v>
      </c>
      <c r="B279" s="44">
        <v>104793</v>
      </c>
      <c r="C279" s="44" t="s">
        <v>8</v>
      </c>
      <c r="D279" s="46" t="s">
        <v>243</v>
      </c>
      <c r="E279" s="45" t="s">
        <v>63</v>
      </c>
      <c r="F279" s="20">
        <v>500</v>
      </c>
      <c r="G279" s="227"/>
      <c r="H279" s="21">
        <f t="shared" si="154"/>
        <v>0</v>
      </c>
      <c r="I279" s="21">
        <f t="shared" si="155"/>
        <v>0</v>
      </c>
      <c r="J279" s="22" t="e">
        <f>(I279/$I$392)</f>
        <v>#DIV/0!</v>
      </c>
      <c r="L279" s="11"/>
    </row>
    <row r="280" spans="1:12" s="52" customFormat="1" ht="40.5" outlineLevel="1">
      <c r="A280" s="44" t="s">
        <v>592</v>
      </c>
      <c r="B280" s="44" t="str">
        <f>Composições!B14</f>
        <v>CPU-001</v>
      </c>
      <c r="C280" s="44" t="s">
        <v>425</v>
      </c>
      <c r="D280" s="46" t="str">
        <f>Composições!D14</f>
        <v>RASGO EM ALVENARIA PARA EMBUTIR ELETRODUTOS, COM FIXAÇÃO, QUEBRA E CHUBAMENTO, INCLUINDO FECHAMENTO DE RASGO COM CHAPISCO, EMBOÇO, REBOCO E MASSA CORRIDA</v>
      </c>
      <c r="E280" s="45" t="s">
        <v>92</v>
      </c>
      <c r="F280" s="20">
        <v>40</v>
      </c>
      <c r="G280" s="227"/>
      <c r="H280" s="21">
        <f t="shared" si="154"/>
        <v>0</v>
      </c>
      <c r="I280" s="21">
        <f t="shared" si="155"/>
        <v>0</v>
      </c>
      <c r="J280" s="22" t="e">
        <f>(I280/$I$392)</f>
        <v>#DIV/0!</v>
      </c>
      <c r="L280" s="11"/>
    </row>
    <row r="281" spans="1:12" s="52" customFormat="1" ht="16.5">
      <c r="A281" s="171"/>
      <c r="B281" s="171"/>
      <c r="C281" s="171"/>
      <c r="D281" s="171"/>
      <c r="E281" s="171"/>
      <c r="F281" s="171"/>
      <c r="G281" s="171"/>
      <c r="H281" s="171"/>
      <c r="I281" s="6">
        <f>SUM(I277:I280)</f>
        <v>0</v>
      </c>
      <c r="J281" s="7" t="e">
        <f>SUM(J277:J280)</f>
        <v>#DIV/0!</v>
      </c>
      <c r="L281" s="11"/>
    </row>
    <row r="282" spans="1:12" s="52" customFormat="1" ht="16.5">
      <c r="A282" s="164" t="s">
        <v>402</v>
      </c>
      <c r="B282" s="164"/>
      <c r="C282" s="164"/>
      <c r="D282" s="5" t="s">
        <v>249</v>
      </c>
      <c r="E282" s="164"/>
      <c r="F282" s="164"/>
      <c r="G282" s="164"/>
      <c r="H282" s="164"/>
      <c r="I282" s="164"/>
      <c r="J282" s="164"/>
      <c r="L282" s="11"/>
    </row>
    <row r="283" spans="1:12" s="52" customFormat="1" ht="16.5" outlineLevel="1">
      <c r="A283" s="44" t="s">
        <v>593</v>
      </c>
      <c r="B283" s="44" t="s">
        <v>250</v>
      </c>
      <c r="C283" s="44" t="s">
        <v>15</v>
      </c>
      <c r="D283" s="46" t="s">
        <v>256</v>
      </c>
      <c r="E283" s="45" t="s">
        <v>92</v>
      </c>
      <c r="F283" s="20">
        <v>40</v>
      </c>
      <c r="G283" s="227"/>
      <c r="H283" s="21">
        <f t="shared" ref="H283:H284" si="156">ROUND((G283*(1+$B$10)),2)</f>
        <v>0</v>
      </c>
      <c r="I283" s="21">
        <f t="shared" ref="I283:I284" si="157">ROUND((F283*H283),2)</f>
        <v>0</v>
      </c>
      <c r="J283" s="22" t="e">
        <f>(I283/$I$392)</f>
        <v>#DIV/0!</v>
      </c>
      <c r="L283" s="11"/>
    </row>
    <row r="284" spans="1:12" s="52" customFormat="1" ht="27" outlineLevel="1">
      <c r="A284" s="44" t="s">
        <v>594</v>
      </c>
      <c r="B284" s="151" t="s">
        <v>473</v>
      </c>
      <c r="C284" s="44" t="s">
        <v>15</v>
      </c>
      <c r="D284" s="46" t="s">
        <v>474</v>
      </c>
      <c r="E284" s="45" t="s">
        <v>92</v>
      </c>
      <c r="F284" s="20">
        <v>2</v>
      </c>
      <c r="G284" s="227"/>
      <c r="H284" s="21">
        <f t="shared" si="156"/>
        <v>0</v>
      </c>
      <c r="I284" s="21">
        <f t="shared" si="157"/>
        <v>0</v>
      </c>
      <c r="J284" s="22" t="e">
        <f>(I284/$I$392)</f>
        <v>#DIV/0!</v>
      </c>
      <c r="L284" s="11"/>
    </row>
    <row r="285" spans="1:12" s="52" customFormat="1" ht="16.5">
      <c r="A285" s="171"/>
      <c r="B285" s="171"/>
      <c r="C285" s="171"/>
      <c r="D285" s="171"/>
      <c r="E285" s="171"/>
      <c r="F285" s="171"/>
      <c r="G285" s="171"/>
      <c r="H285" s="171"/>
      <c r="I285" s="6">
        <f>SUM(I283:I284)</f>
        <v>0</v>
      </c>
      <c r="J285" s="7" t="e">
        <f>SUM(J283:J284)</f>
        <v>#DIV/0!</v>
      </c>
      <c r="L285" s="11"/>
    </row>
    <row r="286" spans="1:12" s="52" customFormat="1" ht="16.5">
      <c r="A286" s="164" t="s">
        <v>403</v>
      </c>
      <c r="B286" s="164"/>
      <c r="C286" s="164"/>
      <c r="D286" s="5" t="s">
        <v>470</v>
      </c>
      <c r="E286" s="164"/>
      <c r="F286" s="164"/>
      <c r="G286" s="164"/>
      <c r="H286" s="164"/>
      <c r="I286" s="164"/>
      <c r="J286" s="164"/>
      <c r="L286" s="11"/>
    </row>
    <row r="287" spans="1:12" s="52" customFormat="1" ht="16.5" outlineLevel="1">
      <c r="A287" s="44" t="s">
        <v>595</v>
      </c>
      <c r="B287" s="44" t="s">
        <v>471</v>
      </c>
      <c r="C287" s="44" t="s">
        <v>15</v>
      </c>
      <c r="D287" s="46" t="s">
        <v>472</v>
      </c>
      <c r="E287" s="45" t="s">
        <v>63</v>
      </c>
      <c r="F287" s="20">
        <v>80</v>
      </c>
      <c r="G287" s="227"/>
      <c r="H287" s="21">
        <f t="shared" ref="H287:H288" si="158">ROUND((G287*(1+$B$10)),2)</f>
        <v>0</v>
      </c>
      <c r="I287" s="21">
        <f t="shared" ref="I287:I288" si="159">ROUND((F287*H287),2)</f>
        <v>0</v>
      </c>
      <c r="J287" s="22" t="e">
        <f>(I287/$I$392)</f>
        <v>#DIV/0!</v>
      </c>
      <c r="L287" s="11"/>
    </row>
    <row r="288" spans="1:12" s="52" customFormat="1" ht="27" outlineLevel="1">
      <c r="A288" s="44" t="s">
        <v>596</v>
      </c>
      <c r="B288" s="44" t="s">
        <v>498</v>
      </c>
      <c r="C288" s="44" t="s">
        <v>15</v>
      </c>
      <c r="D288" s="46" t="s">
        <v>499</v>
      </c>
      <c r="E288" s="45" t="s">
        <v>63</v>
      </c>
      <c r="F288" s="20">
        <v>250</v>
      </c>
      <c r="G288" s="227"/>
      <c r="H288" s="21">
        <f t="shared" si="158"/>
        <v>0</v>
      </c>
      <c r="I288" s="21">
        <f t="shared" si="159"/>
        <v>0</v>
      </c>
      <c r="J288" s="22" t="e">
        <f>(I288/$I$392)</f>
        <v>#DIV/0!</v>
      </c>
      <c r="L288" s="11"/>
    </row>
    <row r="289" spans="1:12" s="52" customFormat="1" ht="27" outlineLevel="1">
      <c r="A289" s="44" t="s">
        <v>597</v>
      </c>
      <c r="B289" s="44" t="s">
        <v>492</v>
      </c>
      <c r="C289" s="44" t="s">
        <v>15</v>
      </c>
      <c r="D289" s="46" t="s">
        <v>493</v>
      </c>
      <c r="E289" s="45" t="s">
        <v>63</v>
      </c>
      <c r="F289" s="20">
        <v>200</v>
      </c>
      <c r="G289" s="227"/>
      <c r="H289" s="21">
        <f t="shared" ref="H289" si="160">ROUND((G289*(1+$B$10)),2)</f>
        <v>0</v>
      </c>
      <c r="I289" s="21">
        <f t="shared" ref="I289" si="161">ROUND((F289*H289),2)</f>
        <v>0</v>
      </c>
      <c r="J289" s="22" t="e">
        <f>(I289/$I$392)</f>
        <v>#DIV/0!</v>
      </c>
      <c r="L289" s="11"/>
    </row>
    <row r="290" spans="1:12" s="52" customFormat="1" ht="27" outlineLevel="1">
      <c r="A290" s="44" t="s">
        <v>598</v>
      </c>
      <c r="B290" s="44" t="s">
        <v>494</v>
      </c>
      <c r="C290" s="44" t="s">
        <v>15</v>
      </c>
      <c r="D290" s="46" t="s">
        <v>495</v>
      </c>
      <c r="E290" s="45" t="s">
        <v>63</v>
      </c>
      <c r="F290" s="20">
        <v>50</v>
      </c>
      <c r="G290" s="227"/>
      <c r="H290" s="21">
        <f t="shared" ref="H290:H291" si="162">ROUND((G290*(1+$B$10)),2)</f>
        <v>0</v>
      </c>
      <c r="I290" s="21">
        <f t="shared" ref="I290:I291" si="163">ROUND((F290*H290),2)</f>
        <v>0</v>
      </c>
      <c r="J290" s="22" t="e">
        <f>(I290/$I$392)</f>
        <v>#DIV/0!</v>
      </c>
      <c r="L290" s="11"/>
    </row>
    <row r="291" spans="1:12" s="52" customFormat="1" ht="27" outlineLevel="1">
      <c r="A291" s="44" t="s">
        <v>599</v>
      </c>
      <c r="B291" s="44" t="s">
        <v>496</v>
      </c>
      <c r="C291" s="44" t="s">
        <v>15</v>
      </c>
      <c r="D291" s="46" t="s">
        <v>497</v>
      </c>
      <c r="E291" s="45" t="s">
        <v>63</v>
      </c>
      <c r="F291" s="20">
        <v>20</v>
      </c>
      <c r="G291" s="227"/>
      <c r="H291" s="21">
        <f t="shared" si="162"/>
        <v>0</v>
      </c>
      <c r="I291" s="21">
        <f t="shared" si="163"/>
        <v>0</v>
      </c>
      <c r="J291" s="22" t="e">
        <f>(I291/$I$392)</f>
        <v>#DIV/0!</v>
      </c>
      <c r="L291" s="11"/>
    </row>
    <row r="292" spans="1:12" s="52" customFormat="1" ht="16.5">
      <c r="A292" s="171"/>
      <c r="B292" s="171"/>
      <c r="C292" s="171"/>
      <c r="D292" s="171"/>
      <c r="E292" s="171"/>
      <c r="F292" s="171"/>
      <c r="G292" s="171"/>
      <c r="H292" s="171"/>
      <c r="I292" s="6">
        <f>SUM(I287:I291)</f>
        <v>0</v>
      </c>
      <c r="J292" s="7" t="e">
        <f>SUM(J287:J291)</f>
        <v>#DIV/0!</v>
      </c>
      <c r="L292" s="11"/>
    </row>
    <row r="293" spans="1:12" s="52" customFormat="1" ht="16.5">
      <c r="A293" s="164" t="s">
        <v>404</v>
      </c>
      <c r="B293" s="164"/>
      <c r="C293" s="164"/>
      <c r="D293" s="5" t="s">
        <v>248</v>
      </c>
      <c r="E293" s="164"/>
      <c r="F293" s="164"/>
      <c r="G293" s="164"/>
      <c r="H293" s="164"/>
      <c r="I293" s="164"/>
      <c r="J293" s="164"/>
      <c r="L293" s="11"/>
    </row>
    <row r="294" spans="1:12" s="52" customFormat="1" ht="27" outlineLevel="1">
      <c r="A294" s="44" t="s">
        <v>600</v>
      </c>
      <c r="B294" s="44" t="s">
        <v>480</v>
      </c>
      <c r="C294" s="44" t="s">
        <v>15</v>
      </c>
      <c r="D294" s="138" t="s">
        <v>557</v>
      </c>
      <c r="E294" s="44" t="s">
        <v>63</v>
      </c>
      <c r="F294" s="20">
        <v>300</v>
      </c>
      <c r="G294" s="227"/>
      <c r="H294" s="21">
        <f t="shared" ref="H294:H295" si="164">ROUND((G294*(1+$B$10)),2)</f>
        <v>0</v>
      </c>
      <c r="I294" s="21">
        <f t="shared" ref="I294:I295" si="165">ROUND((F294*H294),2)</f>
        <v>0</v>
      </c>
      <c r="J294" s="22" t="e">
        <f t="shared" ref="J294:J311" si="166">(I294/$I$392)</f>
        <v>#DIV/0!</v>
      </c>
      <c r="L294" s="11"/>
    </row>
    <row r="295" spans="1:12" s="52" customFormat="1" ht="27" outlineLevel="1">
      <c r="A295" s="44" t="s">
        <v>601</v>
      </c>
      <c r="B295" s="44" t="s">
        <v>480</v>
      </c>
      <c r="C295" s="44" t="s">
        <v>15</v>
      </c>
      <c r="D295" s="138" t="s">
        <v>558</v>
      </c>
      <c r="E295" s="44" t="s">
        <v>63</v>
      </c>
      <c r="F295" s="20">
        <v>200</v>
      </c>
      <c r="G295" s="227"/>
      <c r="H295" s="21">
        <f t="shared" si="164"/>
        <v>0</v>
      </c>
      <c r="I295" s="21">
        <f t="shared" si="165"/>
        <v>0</v>
      </c>
      <c r="J295" s="22" t="e">
        <f t="shared" si="166"/>
        <v>#DIV/0!</v>
      </c>
      <c r="L295" s="11"/>
    </row>
    <row r="296" spans="1:12" s="52" customFormat="1" ht="27" outlineLevel="1">
      <c r="A296" s="44" t="s">
        <v>602</v>
      </c>
      <c r="B296" s="44" t="s">
        <v>480</v>
      </c>
      <c r="C296" s="44" t="s">
        <v>15</v>
      </c>
      <c r="D296" s="138" t="s">
        <v>559</v>
      </c>
      <c r="E296" s="44" t="s">
        <v>63</v>
      </c>
      <c r="F296" s="20">
        <v>100</v>
      </c>
      <c r="G296" s="227"/>
      <c r="H296" s="21">
        <f t="shared" ref="H296:H299" si="167">ROUND((G296*(1+$B$10)),2)</f>
        <v>0</v>
      </c>
      <c r="I296" s="21">
        <f t="shared" ref="I296:I299" si="168">ROUND((F296*H296),2)</f>
        <v>0</v>
      </c>
      <c r="J296" s="22" t="e">
        <f t="shared" si="166"/>
        <v>#DIV/0!</v>
      </c>
      <c r="L296" s="11"/>
    </row>
    <row r="297" spans="1:12" s="52" customFormat="1" ht="27" outlineLevel="1">
      <c r="A297" s="44" t="s">
        <v>603</v>
      </c>
      <c r="B297" s="44" t="s">
        <v>480</v>
      </c>
      <c r="C297" s="44" t="s">
        <v>15</v>
      </c>
      <c r="D297" s="138" t="s">
        <v>560</v>
      </c>
      <c r="E297" s="44" t="s">
        <v>63</v>
      </c>
      <c r="F297" s="20">
        <v>100</v>
      </c>
      <c r="G297" s="227"/>
      <c r="H297" s="21">
        <f t="shared" si="167"/>
        <v>0</v>
      </c>
      <c r="I297" s="21">
        <f t="shared" si="168"/>
        <v>0</v>
      </c>
      <c r="J297" s="22" t="e">
        <f t="shared" si="166"/>
        <v>#DIV/0!</v>
      </c>
      <c r="L297" s="11"/>
    </row>
    <row r="298" spans="1:12" s="52" customFormat="1" ht="27" outlineLevel="1">
      <c r="A298" s="44" t="s">
        <v>604</v>
      </c>
      <c r="B298" s="44" t="s">
        <v>481</v>
      </c>
      <c r="C298" s="44" t="s">
        <v>15</v>
      </c>
      <c r="D298" s="138" t="s">
        <v>561</v>
      </c>
      <c r="E298" s="44" t="s">
        <v>63</v>
      </c>
      <c r="F298" s="20">
        <v>250</v>
      </c>
      <c r="G298" s="227"/>
      <c r="H298" s="21">
        <f t="shared" si="167"/>
        <v>0</v>
      </c>
      <c r="I298" s="21">
        <f t="shared" si="168"/>
        <v>0</v>
      </c>
      <c r="J298" s="22" t="e">
        <f t="shared" si="166"/>
        <v>#DIV/0!</v>
      </c>
      <c r="L298" s="11"/>
    </row>
    <row r="299" spans="1:12" s="52" customFormat="1" ht="27" outlineLevel="1">
      <c r="A299" s="44" t="s">
        <v>605</v>
      </c>
      <c r="B299" s="44" t="s">
        <v>481</v>
      </c>
      <c r="C299" s="44" t="s">
        <v>15</v>
      </c>
      <c r="D299" s="138" t="s">
        <v>562</v>
      </c>
      <c r="E299" s="44" t="s">
        <v>63</v>
      </c>
      <c r="F299" s="20">
        <v>250</v>
      </c>
      <c r="G299" s="227"/>
      <c r="H299" s="21">
        <f t="shared" si="167"/>
        <v>0</v>
      </c>
      <c r="I299" s="21">
        <f t="shared" si="168"/>
        <v>0</v>
      </c>
      <c r="J299" s="22" t="e">
        <f t="shared" si="166"/>
        <v>#DIV/0!</v>
      </c>
      <c r="L299" s="11"/>
    </row>
    <row r="300" spans="1:12" s="52" customFormat="1" ht="27" outlineLevel="1">
      <c r="A300" s="44" t="s">
        <v>606</v>
      </c>
      <c r="B300" s="44" t="s">
        <v>481</v>
      </c>
      <c r="C300" s="44" t="s">
        <v>15</v>
      </c>
      <c r="D300" s="138" t="s">
        <v>563</v>
      </c>
      <c r="E300" s="44" t="s">
        <v>63</v>
      </c>
      <c r="F300" s="20">
        <v>180</v>
      </c>
      <c r="G300" s="227"/>
      <c r="H300" s="21">
        <f t="shared" ref="H300:H305" si="169">ROUND((G300*(1+$B$10)),2)</f>
        <v>0</v>
      </c>
      <c r="I300" s="21">
        <f t="shared" ref="I300:I305" si="170">ROUND((F300*H300),2)</f>
        <v>0</v>
      </c>
      <c r="J300" s="22" t="e">
        <f t="shared" si="166"/>
        <v>#DIV/0!</v>
      </c>
      <c r="L300" s="11"/>
    </row>
    <row r="301" spans="1:12" s="52" customFormat="1" ht="27" outlineLevel="1">
      <c r="A301" s="44" t="s">
        <v>607</v>
      </c>
      <c r="B301" s="44" t="s">
        <v>481</v>
      </c>
      <c r="C301" s="44" t="s">
        <v>15</v>
      </c>
      <c r="D301" s="138" t="s">
        <v>564</v>
      </c>
      <c r="E301" s="44" t="s">
        <v>63</v>
      </c>
      <c r="F301" s="20">
        <v>250</v>
      </c>
      <c r="G301" s="227"/>
      <c r="H301" s="21">
        <f t="shared" ref="H301" si="171">ROUND((G301*(1+$B$10)),2)</f>
        <v>0</v>
      </c>
      <c r="I301" s="21">
        <f t="shared" ref="I301" si="172">ROUND((F301*H301),2)</f>
        <v>0</v>
      </c>
      <c r="J301" s="22" t="e">
        <f t="shared" si="166"/>
        <v>#DIV/0!</v>
      </c>
      <c r="L301" s="11"/>
    </row>
    <row r="302" spans="1:12" s="52" customFormat="1" ht="27" outlineLevel="1">
      <c r="A302" s="44" t="s">
        <v>608</v>
      </c>
      <c r="B302" s="44" t="s">
        <v>482</v>
      </c>
      <c r="C302" s="44" t="s">
        <v>15</v>
      </c>
      <c r="D302" s="138" t="s">
        <v>565</v>
      </c>
      <c r="E302" s="44" t="s">
        <v>63</v>
      </c>
      <c r="F302" s="20">
        <v>300</v>
      </c>
      <c r="G302" s="227"/>
      <c r="H302" s="21">
        <f t="shared" si="169"/>
        <v>0</v>
      </c>
      <c r="I302" s="21">
        <f t="shared" si="170"/>
        <v>0</v>
      </c>
      <c r="J302" s="22" t="e">
        <f t="shared" si="166"/>
        <v>#DIV/0!</v>
      </c>
      <c r="L302" s="11"/>
    </row>
    <row r="303" spans="1:12" s="52" customFormat="1" ht="27" outlineLevel="1">
      <c r="A303" s="44" t="s">
        <v>609</v>
      </c>
      <c r="B303" s="44" t="s">
        <v>482</v>
      </c>
      <c r="C303" s="44" t="s">
        <v>15</v>
      </c>
      <c r="D303" s="138" t="s">
        <v>566</v>
      </c>
      <c r="E303" s="44" t="s">
        <v>63</v>
      </c>
      <c r="F303" s="20">
        <v>200</v>
      </c>
      <c r="G303" s="227"/>
      <c r="H303" s="21">
        <f t="shared" ref="H303:H304" si="173">ROUND((G303*(1+$B$10)),2)</f>
        <v>0</v>
      </c>
      <c r="I303" s="21">
        <f t="shared" ref="I303:I304" si="174">ROUND((F303*H303),2)</f>
        <v>0</v>
      </c>
      <c r="J303" s="22" t="e">
        <f t="shared" si="166"/>
        <v>#DIV/0!</v>
      </c>
      <c r="L303" s="11"/>
    </row>
    <row r="304" spans="1:12" s="52" customFormat="1" ht="27" outlineLevel="1">
      <c r="A304" s="44" t="s">
        <v>610</v>
      </c>
      <c r="B304" s="44" t="s">
        <v>482</v>
      </c>
      <c r="C304" s="44" t="s">
        <v>15</v>
      </c>
      <c r="D304" s="138" t="s">
        <v>567</v>
      </c>
      <c r="E304" s="44" t="s">
        <v>63</v>
      </c>
      <c r="F304" s="20">
        <v>100</v>
      </c>
      <c r="G304" s="227"/>
      <c r="H304" s="21">
        <f t="shared" si="173"/>
        <v>0</v>
      </c>
      <c r="I304" s="21">
        <f t="shared" si="174"/>
        <v>0</v>
      </c>
      <c r="J304" s="22" t="e">
        <f t="shared" si="166"/>
        <v>#DIV/0!</v>
      </c>
      <c r="L304" s="11"/>
    </row>
    <row r="305" spans="1:12" s="52" customFormat="1" ht="40.5" outlineLevel="1">
      <c r="A305" s="44" t="s">
        <v>611</v>
      </c>
      <c r="B305" s="111">
        <v>101561</v>
      </c>
      <c r="C305" s="44" t="s">
        <v>8</v>
      </c>
      <c r="D305" s="58" t="s">
        <v>483</v>
      </c>
      <c r="E305" s="44" t="s">
        <v>63</v>
      </c>
      <c r="F305" s="110">
        <v>50</v>
      </c>
      <c r="G305" s="227"/>
      <c r="H305" s="21">
        <f t="shared" si="169"/>
        <v>0</v>
      </c>
      <c r="I305" s="21">
        <f t="shared" si="170"/>
        <v>0</v>
      </c>
      <c r="J305" s="22" t="e">
        <f t="shared" si="166"/>
        <v>#DIV/0!</v>
      </c>
      <c r="L305" s="11"/>
    </row>
    <row r="306" spans="1:12" s="52" customFormat="1" ht="40.5" outlineLevel="1">
      <c r="A306" s="44" t="s">
        <v>612</v>
      </c>
      <c r="B306" s="111">
        <v>101561</v>
      </c>
      <c r="C306" s="44" t="s">
        <v>8</v>
      </c>
      <c r="D306" s="58" t="s">
        <v>487</v>
      </c>
      <c r="E306" s="44" t="s">
        <v>63</v>
      </c>
      <c r="F306" s="110">
        <f>60+100</f>
        <v>160</v>
      </c>
      <c r="G306" s="227"/>
      <c r="H306" s="21">
        <f t="shared" ref="H306:H311" si="175">ROUND((G306*(1+$B$10)),2)</f>
        <v>0</v>
      </c>
      <c r="I306" s="21">
        <f t="shared" ref="I306:I311" si="176">ROUND((F306*H306),2)</f>
        <v>0</v>
      </c>
      <c r="J306" s="22" t="e">
        <f t="shared" si="166"/>
        <v>#DIV/0!</v>
      </c>
      <c r="L306" s="11"/>
    </row>
    <row r="307" spans="1:12" s="52" customFormat="1" ht="40.5" outlineLevel="1">
      <c r="A307" s="44" t="s">
        <v>613</v>
      </c>
      <c r="B307" s="111">
        <v>101561</v>
      </c>
      <c r="C307" s="44" t="s">
        <v>8</v>
      </c>
      <c r="D307" s="58" t="s">
        <v>484</v>
      </c>
      <c r="E307" s="44" t="s">
        <v>63</v>
      </c>
      <c r="F307" s="110">
        <f>20+100</f>
        <v>120</v>
      </c>
      <c r="G307" s="227"/>
      <c r="H307" s="21">
        <f t="shared" si="175"/>
        <v>0</v>
      </c>
      <c r="I307" s="21">
        <f t="shared" si="176"/>
        <v>0</v>
      </c>
      <c r="J307" s="22" t="e">
        <f t="shared" si="166"/>
        <v>#DIV/0!</v>
      </c>
      <c r="L307" s="11"/>
    </row>
    <row r="308" spans="1:12" s="52" customFormat="1" ht="40.5" outlineLevel="1">
      <c r="A308" s="44" t="s">
        <v>614</v>
      </c>
      <c r="B308" s="111">
        <v>101562</v>
      </c>
      <c r="C308" s="44" t="s">
        <v>8</v>
      </c>
      <c r="D308" s="58" t="s">
        <v>486</v>
      </c>
      <c r="E308" s="44" t="s">
        <v>63</v>
      </c>
      <c r="F308" s="110">
        <v>50</v>
      </c>
      <c r="G308" s="227"/>
      <c r="H308" s="21">
        <f t="shared" ref="H308:H309" si="177">ROUND((G308*(1+$B$10)),2)</f>
        <v>0</v>
      </c>
      <c r="I308" s="21">
        <f t="shared" ref="I308:I309" si="178">ROUND((F308*H308),2)</f>
        <v>0</v>
      </c>
      <c r="J308" s="22" t="e">
        <f t="shared" si="166"/>
        <v>#DIV/0!</v>
      </c>
      <c r="L308" s="11"/>
    </row>
    <row r="309" spans="1:12" s="52" customFormat="1" ht="40.5" outlineLevel="1">
      <c r="A309" s="44" t="s">
        <v>615</v>
      </c>
      <c r="B309" s="111">
        <v>101562</v>
      </c>
      <c r="C309" s="44" t="s">
        <v>8</v>
      </c>
      <c r="D309" s="58" t="s">
        <v>485</v>
      </c>
      <c r="E309" s="44" t="s">
        <v>63</v>
      </c>
      <c r="F309" s="110">
        <v>70</v>
      </c>
      <c r="G309" s="227"/>
      <c r="H309" s="21">
        <f t="shared" si="177"/>
        <v>0</v>
      </c>
      <c r="I309" s="21">
        <f t="shared" si="178"/>
        <v>0</v>
      </c>
      <c r="J309" s="22" t="e">
        <f t="shared" si="166"/>
        <v>#DIV/0!</v>
      </c>
      <c r="L309" s="11"/>
    </row>
    <row r="310" spans="1:12" s="52" customFormat="1" ht="40.5" outlineLevel="1">
      <c r="A310" s="44" t="s">
        <v>616</v>
      </c>
      <c r="B310" s="111">
        <v>101562</v>
      </c>
      <c r="C310" s="44" t="s">
        <v>8</v>
      </c>
      <c r="D310" s="58" t="s">
        <v>568</v>
      </c>
      <c r="E310" s="44" t="s">
        <v>63</v>
      </c>
      <c r="F310" s="110">
        <v>70</v>
      </c>
      <c r="G310" s="227"/>
      <c r="H310" s="21">
        <f t="shared" si="175"/>
        <v>0</v>
      </c>
      <c r="I310" s="21">
        <f t="shared" si="176"/>
        <v>0</v>
      </c>
      <c r="J310" s="22" t="e">
        <f t="shared" si="166"/>
        <v>#DIV/0!</v>
      </c>
      <c r="L310" s="11"/>
    </row>
    <row r="311" spans="1:12" s="52" customFormat="1" ht="40.5" outlineLevel="1">
      <c r="A311" s="44" t="s">
        <v>617</v>
      </c>
      <c r="B311" s="111">
        <v>101564</v>
      </c>
      <c r="C311" s="44" t="s">
        <v>8</v>
      </c>
      <c r="D311" s="58" t="s">
        <v>488</v>
      </c>
      <c r="E311" s="45" t="s">
        <v>63</v>
      </c>
      <c r="F311" s="20">
        <v>70</v>
      </c>
      <c r="G311" s="227"/>
      <c r="H311" s="21">
        <f t="shared" si="175"/>
        <v>0</v>
      </c>
      <c r="I311" s="21">
        <f t="shared" si="176"/>
        <v>0</v>
      </c>
      <c r="J311" s="22" t="e">
        <f t="shared" si="166"/>
        <v>#DIV/0!</v>
      </c>
      <c r="L311" s="11"/>
    </row>
    <row r="312" spans="1:12" s="52" customFormat="1" ht="16.5">
      <c r="A312" s="171"/>
      <c r="B312" s="171"/>
      <c r="C312" s="171"/>
      <c r="D312" s="171"/>
      <c r="E312" s="171"/>
      <c r="F312" s="171"/>
      <c r="G312" s="171"/>
      <c r="H312" s="171"/>
      <c r="I312" s="6">
        <f>SUM(I294:I311)</f>
        <v>0</v>
      </c>
      <c r="J312" s="7" t="e">
        <f>SUM(J294:J311)</f>
        <v>#DIV/0!</v>
      </c>
      <c r="L312" s="11"/>
    </row>
    <row r="313" spans="1:12" s="52" customFormat="1" ht="16.5">
      <c r="A313" s="164" t="s">
        <v>405</v>
      </c>
      <c r="B313" s="164"/>
      <c r="C313" s="164"/>
      <c r="D313" s="5" t="s">
        <v>247</v>
      </c>
      <c r="E313" s="164"/>
      <c r="F313" s="164"/>
      <c r="G313" s="164"/>
      <c r="H313" s="164"/>
      <c r="I313" s="164"/>
      <c r="J313" s="164"/>
      <c r="L313" s="11"/>
    </row>
    <row r="314" spans="1:12" s="52" customFormat="1" ht="27" outlineLevel="1">
      <c r="A314" s="44" t="s">
        <v>618</v>
      </c>
      <c r="B314" s="44">
        <v>91996</v>
      </c>
      <c r="C314" s="44" t="s">
        <v>8</v>
      </c>
      <c r="D314" s="46" t="s">
        <v>500</v>
      </c>
      <c r="E314" s="45" t="s">
        <v>92</v>
      </c>
      <c r="F314" s="20">
        <v>40</v>
      </c>
      <c r="G314" s="227"/>
      <c r="H314" s="21">
        <f t="shared" ref="H314" si="179">ROUND((G314*(1+$B$10)),2)</f>
        <v>0</v>
      </c>
      <c r="I314" s="21">
        <f t="shared" ref="I314" si="180">ROUND((F314*H314),2)</f>
        <v>0</v>
      </c>
      <c r="J314" s="22" t="e">
        <f>(I314/$I$392)</f>
        <v>#DIV/0!</v>
      </c>
      <c r="L314" s="11"/>
    </row>
    <row r="315" spans="1:12" s="52" customFormat="1" ht="27" outlineLevel="1">
      <c r="A315" s="44" t="s">
        <v>619</v>
      </c>
      <c r="B315" s="44">
        <v>91997</v>
      </c>
      <c r="C315" s="44" t="s">
        <v>8</v>
      </c>
      <c r="D315" s="46" t="s">
        <v>501</v>
      </c>
      <c r="E315" s="45" t="s">
        <v>92</v>
      </c>
      <c r="F315" s="20">
        <v>15</v>
      </c>
      <c r="G315" s="227"/>
      <c r="H315" s="21">
        <f t="shared" ref="H315" si="181">ROUND((G315*(1+$B$10)),2)</f>
        <v>0</v>
      </c>
      <c r="I315" s="21">
        <f t="shared" ref="I315" si="182">ROUND((F315*H315),2)</f>
        <v>0</v>
      </c>
      <c r="J315" s="22" t="e">
        <f>(I315/$I$392)</f>
        <v>#DIV/0!</v>
      </c>
      <c r="L315" s="11"/>
    </row>
    <row r="316" spans="1:12" s="52" customFormat="1" ht="16.5">
      <c r="A316" s="171"/>
      <c r="B316" s="171"/>
      <c r="C316" s="171"/>
      <c r="D316" s="171"/>
      <c r="E316" s="171"/>
      <c r="F316" s="171"/>
      <c r="G316" s="171"/>
      <c r="H316" s="171"/>
      <c r="I316" s="6">
        <f>SUM(I314:I315)</f>
        <v>0</v>
      </c>
      <c r="J316" s="7" t="e">
        <f>SUM(J314:J315)</f>
        <v>#DIV/0!</v>
      </c>
      <c r="L316" s="11"/>
    </row>
    <row r="317" spans="1:12" s="52" customFormat="1" ht="16.5">
      <c r="A317" s="164" t="s">
        <v>406</v>
      </c>
      <c r="B317" s="164"/>
      <c r="C317" s="164"/>
      <c r="D317" s="5" t="s">
        <v>246</v>
      </c>
      <c r="E317" s="164"/>
      <c r="F317" s="164"/>
      <c r="G317" s="164"/>
      <c r="H317" s="164"/>
      <c r="I317" s="164"/>
      <c r="J317" s="164"/>
      <c r="L317" s="11"/>
    </row>
    <row r="318" spans="1:12" s="52" customFormat="1" ht="27" outlineLevel="1">
      <c r="A318" s="44" t="s">
        <v>620</v>
      </c>
      <c r="B318" s="44" t="s">
        <v>475</v>
      </c>
      <c r="C318" s="44" t="s">
        <v>15</v>
      </c>
      <c r="D318" s="46" t="s">
        <v>477</v>
      </c>
      <c r="E318" s="45" t="s">
        <v>92</v>
      </c>
      <c r="F318" s="20">
        <f>8+7</f>
        <v>15</v>
      </c>
      <c r="G318" s="227"/>
      <c r="H318" s="21">
        <f t="shared" ref="H318" si="183">ROUND((G318*(1+$B$10)),2)</f>
        <v>0</v>
      </c>
      <c r="I318" s="21">
        <f t="shared" ref="I318" si="184">ROUND((F318*H318),2)</f>
        <v>0</v>
      </c>
      <c r="J318" s="22" t="e">
        <f>(I318/$I$392)</f>
        <v>#DIV/0!</v>
      </c>
      <c r="L318" s="11"/>
    </row>
    <row r="319" spans="1:12" s="52" customFormat="1" ht="27" outlineLevel="1">
      <c r="A319" s="44" t="s">
        <v>621</v>
      </c>
      <c r="B319" s="44" t="s">
        <v>476</v>
      </c>
      <c r="C319" s="44" t="s">
        <v>15</v>
      </c>
      <c r="D319" s="46" t="s">
        <v>478</v>
      </c>
      <c r="E319" s="45" t="s">
        <v>92</v>
      </c>
      <c r="F319" s="20">
        <f>8+13</f>
        <v>21</v>
      </c>
      <c r="G319" s="227"/>
      <c r="H319" s="21">
        <f t="shared" ref="H319:H320" si="185">ROUND((G319*(1+$B$10)),2)</f>
        <v>0</v>
      </c>
      <c r="I319" s="21">
        <f t="shared" ref="I319:I320" si="186">ROUND((F319*H319),2)</f>
        <v>0</v>
      </c>
      <c r="J319" s="22" t="e">
        <f>(I319/$I$392)</f>
        <v>#DIV/0!</v>
      </c>
      <c r="L319" s="11"/>
    </row>
    <row r="320" spans="1:12" s="52" customFormat="1" ht="27" outlineLevel="1">
      <c r="A320" s="44" t="s">
        <v>622</v>
      </c>
      <c r="B320" s="44">
        <v>101895</v>
      </c>
      <c r="C320" s="44" t="s">
        <v>8</v>
      </c>
      <c r="D320" s="46" t="s">
        <v>479</v>
      </c>
      <c r="E320" s="45" t="s">
        <v>92</v>
      </c>
      <c r="F320" s="20">
        <f>2+4+1</f>
        <v>7</v>
      </c>
      <c r="G320" s="227"/>
      <c r="H320" s="21">
        <f t="shared" si="185"/>
        <v>0</v>
      </c>
      <c r="I320" s="21">
        <f t="shared" si="186"/>
        <v>0</v>
      </c>
      <c r="J320" s="22" t="e">
        <f>(I320/$I$392)</f>
        <v>#DIV/0!</v>
      </c>
      <c r="L320" s="11"/>
    </row>
    <row r="321" spans="1:12" s="52" customFormat="1" ht="16.5" outlineLevel="1">
      <c r="A321" s="44" t="s">
        <v>623</v>
      </c>
      <c r="B321" s="44" t="s">
        <v>555</v>
      </c>
      <c r="C321" s="44" t="s">
        <v>10</v>
      </c>
      <c r="D321" s="46" t="s">
        <v>556</v>
      </c>
      <c r="E321" s="45" t="s">
        <v>92</v>
      </c>
      <c r="F321" s="20">
        <v>4</v>
      </c>
      <c r="G321" s="227"/>
      <c r="H321" s="21">
        <f t="shared" ref="H321" si="187">ROUND((G321*(1+$B$10)),2)</f>
        <v>0</v>
      </c>
      <c r="I321" s="21">
        <f t="shared" ref="I321" si="188">ROUND((F321*H321),2)</f>
        <v>0</v>
      </c>
      <c r="J321" s="22" t="e">
        <f>(I321/$I$392)</f>
        <v>#DIV/0!</v>
      </c>
      <c r="L321" s="11"/>
    </row>
    <row r="322" spans="1:12" s="52" customFormat="1" ht="16.5">
      <c r="A322" s="171"/>
      <c r="B322" s="171"/>
      <c r="C322" s="171"/>
      <c r="D322" s="171"/>
      <c r="E322" s="171"/>
      <c r="F322" s="171"/>
      <c r="G322" s="171"/>
      <c r="H322" s="171"/>
      <c r="I322" s="6">
        <f>SUM(I318:I321)</f>
        <v>0</v>
      </c>
      <c r="J322" s="7" t="e">
        <f>SUM(J318:J321)</f>
        <v>#DIV/0!</v>
      </c>
      <c r="L322" s="11"/>
    </row>
    <row r="323" spans="1:12" s="52" customFormat="1" ht="16.5">
      <c r="A323" s="164" t="s">
        <v>407</v>
      </c>
      <c r="B323" s="164"/>
      <c r="C323" s="164"/>
      <c r="D323" s="5" t="s">
        <v>245</v>
      </c>
      <c r="E323" s="164"/>
      <c r="F323" s="164"/>
      <c r="G323" s="164"/>
      <c r="H323" s="164"/>
      <c r="I323" s="164"/>
      <c r="J323" s="164"/>
      <c r="L323" s="11"/>
    </row>
    <row r="324" spans="1:12" s="52" customFormat="1" ht="30" customHeight="1" outlineLevel="1">
      <c r="A324" s="44" t="s">
        <v>624</v>
      </c>
      <c r="B324" s="44" t="str">
        <f>Composições!B23</f>
        <v>CPU-002</v>
      </c>
      <c r="C324" s="44" t="s">
        <v>425</v>
      </c>
      <c r="D324" s="46" t="str">
        <f>Composições!D23</f>
        <v xml:space="preserve">FORNECIMENTO E INSTALAÇÃO DE LUMINÁRIA PAINEL PLAFON LED 36W - QUADRADA DE SOBREPOR 40X40CM </v>
      </c>
      <c r="E324" s="45" t="s">
        <v>92</v>
      </c>
      <c r="F324" s="20">
        <v>48</v>
      </c>
      <c r="G324" s="227"/>
      <c r="H324" s="21">
        <f t="shared" ref="H324" si="189">ROUND((G324*(1+$B$10)),2)</f>
        <v>0</v>
      </c>
      <c r="I324" s="21">
        <f t="shared" ref="I324" si="190">ROUND((F324*H324),2)</f>
        <v>0</v>
      </c>
      <c r="J324" s="22" t="e">
        <f t="shared" ref="J324:J332" si="191">(I324/$I$392)</f>
        <v>#DIV/0!</v>
      </c>
      <c r="L324" s="11"/>
    </row>
    <row r="325" spans="1:12" s="52" customFormat="1" ht="30" customHeight="1" outlineLevel="1">
      <c r="A325" s="44" t="s">
        <v>625</v>
      </c>
      <c r="B325" s="44" t="str">
        <f>Composições!B30</f>
        <v>CPU-003</v>
      </c>
      <c r="C325" s="44" t="s">
        <v>425</v>
      </c>
      <c r="D325" s="46" t="str">
        <f>Composições!D30</f>
        <v xml:space="preserve">FORNECIMENTO E INSTALAÇÃO DE LUMINÁRIA PAINEL PLAFON LED 36W - QUADRADA DE EMBUTIR 60X60CM </v>
      </c>
      <c r="E325" s="45" t="s">
        <v>92</v>
      </c>
      <c r="F325" s="20">
        <v>30</v>
      </c>
      <c r="G325" s="227"/>
      <c r="H325" s="21">
        <f t="shared" ref="H325" si="192">ROUND((G325*(1+$B$10)),2)</f>
        <v>0</v>
      </c>
      <c r="I325" s="21">
        <f t="shared" ref="I325" si="193">ROUND((F325*H325),2)</f>
        <v>0</v>
      </c>
      <c r="J325" s="22" t="e">
        <f t="shared" si="191"/>
        <v>#DIV/0!</v>
      </c>
      <c r="L325" s="11"/>
    </row>
    <row r="326" spans="1:12" s="52" customFormat="1" ht="30" customHeight="1" outlineLevel="1">
      <c r="A326" s="44" t="s">
        <v>626</v>
      </c>
      <c r="B326" s="44" t="str">
        <f>Composições!B37</f>
        <v>CPU-004</v>
      </c>
      <c r="C326" s="44" t="s">
        <v>425</v>
      </c>
      <c r="D326" s="46" t="str">
        <f>Composições!D37</f>
        <v xml:space="preserve">FORNECIMENTO E INSTALAÇÃO DE LUMINÁRIA PAINEL PLAFON LED 18W - REDONDA DE EMBUTIR 20CM </v>
      </c>
      <c r="E326" s="45" t="s">
        <v>92</v>
      </c>
      <c r="F326" s="20">
        <v>14</v>
      </c>
      <c r="G326" s="227"/>
      <c r="H326" s="21">
        <f t="shared" ref="H326:H327" si="194">ROUND((G326*(1+$B$10)),2)</f>
        <v>0</v>
      </c>
      <c r="I326" s="21">
        <f t="shared" ref="I326:I327" si="195">ROUND((F326*H326),2)</f>
        <v>0</v>
      </c>
      <c r="J326" s="22" t="e">
        <f t="shared" si="191"/>
        <v>#DIV/0!</v>
      </c>
      <c r="L326" s="11"/>
    </row>
    <row r="327" spans="1:12" s="52" customFormat="1" ht="41.25" customHeight="1" outlineLevel="1">
      <c r="A327" s="44" t="s">
        <v>627</v>
      </c>
      <c r="B327" s="44" t="str">
        <f>Composições!B44</f>
        <v>CPU-005</v>
      </c>
      <c r="C327" s="44" t="s">
        <v>425</v>
      </c>
      <c r="D327" s="46" t="str">
        <f>Composições!D44</f>
        <v>FORNECIMENTO E INSTALAÇÃO DE ARANDELA PERFIL QUADRADO PARA PAREDE, EFEITO 02 FACHOS, COR PRETA, COM 01 LÂMPADA DE LED HALOPIN, G9, 5 A 7W BRANCO QUENTE</v>
      </c>
      <c r="E327" s="45" t="s">
        <v>92</v>
      </c>
      <c r="F327" s="20">
        <v>12</v>
      </c>
      <c r="G327" s="227"/>
      <c r="H327" s="21">
        <f t="shared" si="194"/>
        <v>0</v>
      </c>
      <c r="I327" s="21">
        <f t="shared" si="195"/>
        <v>0</v>
      </c>
      <c r="J327" s="22" t="e">
        <f t="shared" si="191"/>
        <v>#DIV/0!</v>
      </c>
      <c r="L327" s="11"/>
    </row>
    <row r="328" spans="1:12" s="52" customFormat="1" ht="27" outlineLevel="1">
      <c r="A328" s="44" t="s">
        <v>628</v>
      </c>
      <c r="B328" s="44" t="s">
        <v>412</v>
      </c>
      <c r="C328" s="44" t="s">
        <v>15</v>
      </c>
      <c r="D328" s="46" t="s">
        <v>413</v>
      </c>
      <c r="E328" s="45" t="s">
        <v>92</v>
      </c>
      <c r="F328" s="20">
        <v>4</v>
      </c>
      <c r="G328" s="227"/>
      <c r="H328" s="21">
        <f t="shared" ref="H328:H331" si="196">ROUND((G328*(1+$B$10)),2)</f>
        <v>0</v>
      </c>
      <c r="I328" s="21">
        <f t="shared" ref="I328:I331" si="197">ROUND((F328*H328),2)</f>
        <v>0</v>
      </c>
      <c r="J328" s="22" t="e">
        <f t="shared" si="191"/>
        <v>#DIV/0!</v>
      </c>
      <c r="L328" s="11"/>
    </row>
    <row r="329" spans="1:12" s="52" customFormat="1" ht="16.5" outlineLevel="1">
      <c r="A329" s="44" t="s">
        <v>629</v>
      </c>
      <c r="B329" s="44" t="s">
        <v>251</v>
      </c>
      <c r="C329" s="44" t="s">
        <v>15</v>
      </c>
      <c r="D329" s="46" t="s">
        <v>414</v>
      </c>
      <c r="E329" s="45" t="s">
        <v>92</v>
      </c>
      <c r="F329" s="20">
        <v>3</v>
      </c>
      <c r="G329" s="227"/>
      <c r="H329" s="21">
        <f t="shared" si="196"/>
        <v>0</v>
      </c>
      <c r="I329" s="21">
        <f t="shared" si="197"/>
        <v>0</v>
      </c>
      <c r="J329" s="22" t="e">
        <f t="shared" si="191"/>
        <v>#DIV/0!</v>
      </c>
      <c r="L329" s="11"/>
    </row>
    <row r="330" spans="1:12" s="52" customFormat="1" ht="16.5" outlineLevel="1">
      <c r="A330" s="44" t="s">
        <v>589</v>
      </c>
      <c r="B330" s="44" t="s">
        <v>502</v>
      </c>
      <c r="C330" s="44" t="s">
        <v>15</v>
      </c>
      <c r="D330" s="46" t="s">
        <v>503</v>
      </c>
      <c r="E330" s="45" t="s">
        <v>92</v>
      </c>
      <c r="F330" s="20">
        <v>2</v>
      </c>
      <c r="G330" s="227"/>
      <c r="H330" s="21">
        <f t="shared" si="196"/>
        <v>0</v>
      </c>
      <c r="I330" s="21">
        <f t="shared" si="197"/>
        <v>0</v>
      </c>
      <c r="J330" s="22" t="e">
        <f t="shared" si="191"/>
        <v>#DIV/0!</v>
      </c>
      <c r="L330" s="11"/>
    </row>
    <row r="331" spans="1:12" s="52" customFormat="1" ht="27" outlineLevel="1">
      <c r="A331" s="44" t="s">
        <v>630</v>
      </c>
      <c r="B331" s="111">
        <v>91953</v>
      </c>
      <c r="C331" s="112" t="s">
        <v>8</v>
      </c>
      <c r="D331" s="109" t="s">
        <v>260</v>
      </c>
      <c r="E331" s="45" t="s">
        <v>92</v>
      </c>
      <c r="F331" s="20">
        <v>10</v>
      </c>
      <c r="G331" s="227"/>
      <c r="H331" s="21">
        <f t="shared" si="196"/>
        <v>0</v>
      </c>
      <c r="I331" s="21">
        <f t="shared" si="197"/>
        <v>0</v>
      </c>
      <c r="J331" s="22" t="e">
        <f t="shared" si="191"/>
        <v>#DIV/0!</v>
      </c>
      <c r="L331" s="11"/>
    </row>
    <row r="332" spans="1:12" s="52" customFormat="1" ht="40.5" outlineLevel="1">
      <c r="A332" s="44" t="s">
        <v>631</v>
      </c>
      <c r="B332" s="111">
        <v>91957</v>
      </c>
      <c r="C332" s="112" t="s">
        <v>8</v>
      </c>
      <c r="D332" s="109" t="s">
        <v>491</v>
      </c>
      <c r="E332" s="45" t="s">
        <v>92</v>
      </c>
      <c r="F332" s="20">
        <v>2</v>
      </c>
      <c r="G332" s="227"/>
      <c r="H332" s="21">
        <f t="shared" ref="H332" si="198">ROUND((G332*(1+$B$10)),2)</f>
        <v>0</v>
      </c>
      <c r="I332" s="21">
        <f t="shared" ref="I332" si="199">ROUND((F332*H332),2)</f>
        <v>0</v>
      </c>
      <c r="J332" s="22" t="e">
        <f t="shared" si="191"/>
        <v>#DIV/0!</v>
      </c>
      <c r="L332" s="11"/>
    </row>
    <row r="333" spans="1:12" s="52" customFormat="1" ht="16.5">
      <c r="A333" s="171"/>
      <c r="B333" s="171"/>
      <c r="C333" s="171"/>
      <c r="D333" s="171"/>
      <c r="E333" s="171"/>
      <c r="F333" s="171"/>
      <c r="G333" s="171"/>
      <c r="H333" s="171"/>
      <c r="I333" s="6">
        <f>SUM(I324:I332)</f>
        <v>0</v>
      </c>
      <c r="J333" s="7" t="e">
        <f>SUM(J324:J332)</f>
        <v>#DIV/0!</v>
      </c>
      <c r="L333" s="11"/>
    </row>
    <row r="334" spans="1:12" s="52" customFormat="1" ht="16.5">
      <c r="A334" s="164" t="s">
        <v>408</v>
      </c>
      <c r="B334" s="164"/>
      <c r="C334" s="164"/>
      <c r="D334" s="5" t="s">
        <v>554</v>
      </c>
      <c r="E334" s="164"/>
      <c r="F334" s="164"/>
      <c r="G334" s="164"/>
      <c r="H334" s="164"/>
      <c r="I334" s="164"/>
      <c r="J334" s="164"/>
      <c r="L334" s="11"/>
    </row>
    <row r="335" spans="1:12" s="52" customFormat="1" ht="27" outlineLevel="1">
      <c r="A335" s="44" t="s">
        <v>632</v>
      </c>
      <c r="B335" s="44" t="s">
        <v>489</v>
      </c>
      <c r="C335" s="44" t="s">
        <v>15</v>
      </c>
      <c r="D335" s="46" t="s">
        <v>490</v>
      </c>
      <c r="E335" s="45" t="s">
        <v>92</v>
      </c>
      <c r="F335" s="20">
        <v>3</v>
      </c>
      <c r="G335" s="227"/>
      <c r="H335" s="21">
        <f t="shared" ref="H335" si="200">ROUND((G335*(1+$B$10)),2)</f>
        <v>0</v>
      </c>
      <c r="I335" s="21">
        <f t="shared" ref="I335" si="201">ROUND((F335*H335),2)</f>
        <v>0</v>
      </c>
      <c r="J335" s="22" t="e">
        <f>(I335/$I$392)</f>
        <v>#DIV/0!</v>
      </c>
      <c r="L335" s="11"/>
    </row>
    <row r="336" spans="1:12" s="52" customFormat="1" ht="16.5">
      <c r="A336" s="171"/>
      <c r="B336" s="171"/>
      <c r="C336" s="171"/>
      <c r="D336" s="171"/>
      <c r="E336" s="171"/>
      <c r="F336" s="171"/>
      <c r="G336" s="171"/>
      <c r="H336" s="171"/>
      <c r="I336" s="6">
        <f>SUM(I335:I335)</f>
        <v>0</v>
      </c>
      <c r="J336" s="7" t="e">
        <f>SUM(J335:J335)</f>
        <v>#DIV/0!</v>
      </c>
      <c r="L336" s="11"/>
    </row>
    <row r="337" spans="1:12" s="52" customFormat="1" ht="16.5">
      <c r="A337" s="164" t="s">
        <v>409</v>
      </c>
      <c r="B337" s="164"/>
      <c r="C337" s="164"/>
      <c r="D337" s="5" t="s">
        <v>655</v>
      </c>
      <c r="E337" s="164"/>
      <c r="F337" s="164"/>
      <c r="G337" s="164"/>
      <c r="H337" s="164"/>
      <c r="I337" s="164"/>
      <c r="J337" s="164"/>
      <c r="L337" s="11"/>
    </row>
    <row r="338" spans="1:12" s="52" customFormat="1" ht="27" outlineLevel="1">
      <c r="A338" s="112" t="s">
        <v>633</v>
      </c>
      <c r="B338" s="112">
        <v>96989</v>
      </c>
      <c r="C338" s="112" t="s">
        <v>8</v>
      </c>
      <c r="D338" s="88" t="s">
        <v>262</v>
      </c>
      <c r="E338" s="76" t="s">
        <v>92</v>
      </c>
      <c r="F338" s="110">
        <v>12</v>
      </c>
      <c r="G338" s="228"/>
      <c r="H338" s="56">
        <f t="shared" ref="H338:H346" si="202">ROUND((G338*(1+$B$10)),2)</f>
        <v>0</v>
      </c>
      <c r="I338" s="56">
        <f t="shared" ref="I338:I346" si="203">ROUND((F338*H338),2)</f>
        <v>0</v>
      </c>
      <c r="J338" s="57" t="e">
        <f t="shared" ref="J338:J346" si="204">(I338/$I$392)</f>
        <v>#DIV/0!</v>
      </c>
      <c r="L338" s="11"/>
    </row>
    <row r="339" spans="1:12" s="52" customFormat="1" ht="16.5" outlineLevel="1">
      <c r="A339" s="112" t="s">
        <v>634</v>
      </c>
      <c r="B339" s="44" t="s">
        <v>252</v>
      </c>
      <c r="C339" s="44" t="s">
        <v>15</v>
      </c>
      <c r="D339" s="46" t="s">
        <v>648</v>
      </c>
      <c r="E339" s="45" t="s">
        <v>63</v>
      </c>
      <c r="F339" s="20">
        <f>340</f>
        <v>340</v>
      </c>
      <c r="G339" s="227"/>
      <c r="H339" s="21">
        <f t="shared" si="202"/>
        <v>0</v>
      </c>
      <c r="I339" s="21">
        <f t="shared" si="203"/>
        <v>0</v>
      </c>
      <c r="J339" s="22" t="e">
        <f t="shared" si="204"/>
        <v>#DIV/0!</v>
      </c>
      <c r="L339" s="11"/>
    </row>
    <row r="340" spans="1:12" s="52" customFormat="1" ht="16.5" outlineLevel="1">
      <c r="A340" s="112" t="s">
        <v>635</v>
      </c>
      <c r="B340" s="44" t="s">
        <v>252</v>
      </c>
      <c r="C340" s="44" t="s">
        <v>15</v>
      </c>
      <c r="D340" s="46" t="s">
        <v>647</v>
      </c>
      <c r="E340" s="45" t="s">
        <v>63</v>
      </c>
      <c r="F340" s="20">
        <v>35</v>
      </c>
      <c r="G340" s="227"/>
      <c r="H340" s="21">
        <f t="shared" si="202"/>
        <v>0</v>
      </c>
      <c r="I340" s="21">
        <f t="shared" si="203"/>
        <v>0</v>
      </c>
      <c r="J340" s="22" t="e">
        <f t="shared" si="204"/>
        <v>#DIV/0!</v>
      </c>
      <c r="L340" s="11"/>
    </row>
    <row r="341" spans="1:12" s="52" customFormat="1" ht="16.5" outlineLevel="1">
      <c r="A341" s="112" t="s">
        <v>636</v>
      </c>
      <c r="B341" s="44" t="s">
        <v>252</v>
      </c>
      <c r="C341" s="44" t="s">
        <v>15</v>
      </c>
      <c r="D341" s="46" t="s">
        <v>656</v>
      </c>
      <c r="E341" s="45" t="s">
        <v>63</v>
      </c>
      <c r="F341" s="20">
        <v>40</v>
      </c>
      <c r="G341" s="227"/>
      <c r="H341" s="21">
        <f t="shared" si="202"/>
        <v>0</v>
      </c>
      <c r="I341" s="21">
        <f t="shared" si="203"/>
        <v>0</v>
      </c>
      <c r="J341" s="22" t="e">
        <f t="shared" si="204"/>
        <v>#DIV/0!</v>
      </c>
      <c r="L341" s="11"/>
    </row>
    <row r="342" spans="1:12" s="52" customFormat="1" ht="41.25" customHeight="1" outlineLevel="1">
      <c r="A342" s="112" t="s">
        <v>657</v>
      </c>
      <c r="B342" s="44" t="str">
        <f>Composições!B33</f>
        <v>B.07.000.049501</v>
      </c>
      <c r="C342" s="44" t="s">
        <v>425</v>
      </c>
      <c r="D342" s="46" t="str">
        <f>Composições!D33</f>
        <v>FITA ISOLANTE DE 20M, REF. 3M SCOTH 33MR OU EQUIVALENTE - USO ESPECIAL</v>
      </c>
      <c r="E342" s="45" t="s">
        <v>92</v>
      </c>
      <c r="F342" s="20">
        <v>4</v>
      </c>
      <c r="G342" s="227"/>
      <c r="H342" s="21">
        <f t="shared" si="202"/>
        <v>0</v>
      </c>
      <c r="I342" s="21">
        <f t="shared" si="203"/>
        <v>0</v>
      </c>
      <c r="J342" s="22" t="e">
        <f t="shared" si="204"/>
        <v>#DIV/0!</v>
      </c>
      <c r="L342" s="11"/>
    </row>
    <row r="343" spans="1:12" s="52" customFormat="1" ht="27" outlineLevel="1">
      <c r="A343" s="112" t="s">
        <v>658</v>
      </c>
      <c r="B343" s="111" t="s">
        <v>255</v>
      </c>
      <c r="C343" s="112" t="s">
        <v>15</v>
      </c>
      <c r="D343" s="88" t="s">
        <v>259</v>
      </c>
      <c r="E343" s="76" t="s">
        <v>92</v>
      </c>
      <c r="F343" s="110">
        <v>4</v>
      </c>
      <c r="G343" s="228"/>
      <c r="H343" s="56">
        <f t="shared" si="202"/>
        <v>0</v>
      </c>
      <c r="I343" s="56">
        <f t="shared" si="203"/>
        <v>0</v>
      </c>
      <c r="J343" s="57" t="e">
        <f t="shared" si="204"/>
        <v>#DIV/0!</v>
      </c>
      <c r="L343" s="11"/>
    </row>
    <row r="344" spans="1:12" s="52" customFormat="1" ht="27" outlineLevel="1">
      <c r="A344" s="112" t="s">
        <v>659</v>
      </c>
      <c r="B344" s="44">
        <v>96985</v>
      </c>
      <c r="C344" s="44" t="s">
        <v>8</v>
      </c>
      <c r="D344" s="46" t="s">
        <v>261</v>
      </c>
      <c r="E344" s="45" t="s">
        <v>92</v>
      </c>
      <c r="F344" s="20">
        <v>4</v>
      </c>
      <c r="G344" s="227"/>
      <c r="H344" s="21">
        <f t="shared" si="202"/>
        <v>0</v>
      </c>
      <c r="I344" s="21">
        <f t="shared" si="203"/>
        <v>0</v>
      </c>
      <c r="J344" s="22" t="e">
        <f t="shared" si="204"/>
        <v>#DIV/0!</v>
      </c>
      <c r="L344" s="11"/>
    </row>
    <row r="345" spans="1:12" s="52" customFormat="1" ht="27" outlineLevel="1">
      <c r="A345" s="112" t="s">
        <v>660</v>
      </c>
      <c r="B345" s="111" t="s">
        <v>253</v>
      </c>
      <c r="C345" s="44" t="s">
        <v>15</v>
      </c>
      <c r="D345" s="46" t="s">
        <v>257</v>
      </c>
      <c r="E345" s="45" t="s">
        <v>92</v>
      </c>
      <c r="F345" s="20">
        <v>4</v>
      </c>
      <c r="G345" s="227"/>
      <c r="H345" s="21">
        <f t="shared" si="202"/>
        <v>0</v>
      </c>
      <c r="I345" s="21">
        <f t="shared" si="203"/>
        <v>0</v>
      </c>
      <c r="J345" s="22" t="e">
        <f t="shared" si="204"/>
        <v>#DIV/0!</v>
      </c>
      <c r="L345" s="11"/>
    </row>
    <row r="346" spans="1:12" s="52" customFormat="1" ht="16.5" outlineLevel="1">
      <c r="A346" s="112" t="s">
        <v>661</v>
      </c>
      <c r="B346" s="111" t="s">
        <v>254</v>
      </c>
      <c r="C346" s="44" t="s">
        <v>15</v>
      </c>
      <c r="D346" s="46" t="s">
        <v>258</v>
      </c>
      <c r="E346" s="45" t="s">
        <v>92</v>
      </c>
      <c r="F346" s="20">
        <v>4</v>
      </c>
      <c r="G346" s="227"/>
      <c r="H346" s="21">
        <f t="shared" si="202"/>
        <v>0</v>
      </c>
      <c r="I346" s="21">
        <f t="shared" si="203"/>
        <v>0</v>
      </c>
      <c r="J346" s="22" t="e">
        <f t="shared" si="204"/>
        <v>#DIV/0!</v>
      </c>
      <c r="L346" s="11"/>
    </row>
    <row r="347" spans="1:12" s="52" customFormat="1" ht="16.5">
      <c r="A347" s="171"/>
      <c r="B347" s="171"/>
      <c r="C347" s="171"/>
      <c r="D347" s="171"/>
      <c r="E347" s="171"/>
      <c r="F347" s="171"/>
      <c r="G347" s="171"/>
      <c r="H347" s="171"/>
      <c r="I347" s="6">
        <f>SUM(I338:I346)</f>
        <v>0</v>
      </c>
      <c r="J347" s="7" t="e">
        <f>SUM(J338:J346)</f>
        <v>#DIV/0!</v>
      </c>
      <c r="L347" s="11"/>
    </row>
    <row r="348" spans="1:12" s="52" customFormat="1" ht="16.5">
      <c r="A348" s="188" t="s">
        <v>410</v>
      </c>
      <c r="B348" s="164"/>
      <c r="C348" s="164"/>
      <c r="D348" s="5" t="s">
        <v>244</v>
      </c>
      <c r="E348" s="164"/>
      <c r="F348" s="164"/>
      <c r="G348" s="164"/>
      <c r="H348" s="164"/>
      <c r="I348" s="164"/>
      <c r="J348" s="164"/>
      <c r="L348" s="11"/>
    </row>
    <row r="349" spans="1:12" s="52" customFormat="1" ht="40.5" outlineLevel="1">
      <c r="A349" s="44" t="s">
        <v>637</v>
      </c>
      <c r="B349" s="44" t="str">
        <f>Composições!B14</f>
        <v>CPU-001</v>
      </c>
      <c r="C349" s="44" t="s">
        <v>425</v>
      </c>
      <c r="D349" s="46" t="str">
        <f>Composições!D14</f>
        <v>RASGO EM ALVENARIA PARA EMBUTIR ELETRODUTOS, COM FIXAÇÃO, QUEBRA E CHUBAMENTO, INCLUINDO FECHAMENTO DE RASGO COM CHAPISCO, EMBOÇO, REBOCO E MASSA CORRIDA</v>
      </c>
      <c r="E349" s="45" t="s">
        <v>92</v>
      </c>
      <c r="F349" s="20">
        <v>4</v>
      </c>
      <c r="G349" s="227"/>
      <c r="H349" s="21">
        <f t="shared" ref="H349:H351" si="205">ROUND((G349*(1+$B$10)),2)</f>
        <v>0</v>
      </c>
      <c r="I349" s="21">
        <f t="shared" ref="I349:I351" si="206">ROUND((F349*H349),2)</f>
        <v>0</v>
      </c>
      <c r="J349" s="22" t="e">
        <f>(I349/$I$392)</f>
        <v>#DIV/0!</v>
      </c>
      <c r="L349" s="11"/>
    </row>
    <row r="350" spans="1:12" s="52" customFormat="1" ht="27" outlineLevel="1">
      <c r="A350" s="44" t="s">
        <v>638</v>
      </c>
      <c r="B350" s="44" t="s">
        <v>498</v>
      </c>
      <c r="C350" s="44" t="s">
        <v>15</v>
      </c>
      <c r="D350" s="46" t="s">
        <v>499</v>
      </c>
      <c r="E350" s="45" t="s">
        <v>63</v>
      </c>
      <c r="F350" s="20">
        <v>60</v>
      </c>
      <c r="G350" s="227"/>
      <c r="H350" s="21">
        <f t="shared" si="205"/>
        <v>0</v>
      </c>
      <c r="I350" s="21">
        <f t="shared" si="206"/>
        <v>0</v>
      </c>
      <c r="J350" s="22" t="e">
        <f>(I350/$I$392)</f>
        <v>#DIV/0!</v>
      </c>
      <c r="L350" s="11"/>
    </row>
    <row r="351" spans="1:12" s="52" customFormat="1" ht="27" outlineLevel="1">
      <c r="A351" s="44" t="s">
        <v>639</v>
      </c>
      <c r="B351" s="44" t="s">
        <v>494</v>
      </c>
      <c r="C351" s="44" t="s">
        <v>15</v>
      </c>
      <c r="D351" s="46" t="s">
        <v>495</v>
      </c>
      <c r="E351" s="45" t="s">
        <v>63</v>
      </c>
      <c r="F351" s="20">
        <v>40</v>
      </c>
      <c r="G351" s="227"/>
      <c r="H351" s="21">
        <f t="shared" si="205"/>
        <v>0</v>
      </c>
      <c r="I351" s="21">
        <f t="shared" si="206"/>
        <v>0</v>
      </c>
      <c r="J351" s="22" t="e">
        <f>(I351/$I$392)</f>
        <v>#DIV/0!</v>
      </c>
      <c r="L351" s="11"/>
    </row>
    <row r="352" spans="1:12" s="52" customFormat="1" ht="16.5">
      <c r="A352" s="171"/>
      <c r="B352" s="171"/>
      <c r="C352" s="171"/>
      <c r="D352" s="171"/>
      <c r="E352" s="171"/>
      <c r="F352" s="171"/>
      <c r="G352" s="171"/>
      <c r="H352" s="171"/>
      <c r="I352" s="6">
        <f>SUM(I349:I351)</f>
        <v>0</v>
      </c>
      <c r="J352" s="7" t="e">
        <f>SUM(J349:J351)</f>
        <v>#DIV/0!</v>
      </c>
      <c r="L352" s="11"/>
    </row>
    <row r="353" spans="1:12" s="52" customFormat="1" ht="16.5">
      <c r="A353" s="170" t="s">
        <v>237</v>
      </c>
      <c r="B353" s="170"/>
      <c r="C353" s="170"/>
      <c r="D353" s="170"/>
      <c r="E353" s="170"/>
      <c r="F353" s="170"/>
      <c r="G353" s="170"/>
      <c r="H353" s="170"/>
      <c r="I353" s="53">
        <f>SUM(I281+I285+I292+I312+I316+I322+I333+I336+I347+I352)</f>
        <v>0</v>
      </c>
      <c r="J353" s="54" t="e">
        <f>SUM(J281+J285+J292+J312+J316+J322+J333+J336+J347+J352)</f>
        <v>#DIV/0!</v>
      </c>
      <c r="L353" s="11"/>
    </row>
    <row r="354" spans="1:12" ht="16.5" customHeight="1"/>
    <row r="355" spans="1:12" s="52" customFormat="1" ht="16.5">
      <c r="A355" s="172" t="s">
        <v>236</v>
      </c>
      <c r="B355" s="172"/>
      <c r="C355" s="172"/>
      <c r="D355" s="31" t="s">
        <v>520</v>
      </c>
      <c r="E355" s="172"/>
      <c r="F355" s="172"/>
      <c r="G355" s="172"/>
      <c r="H355" s="172"/>
      <c r="I355" s="172"/>
      <c r="J355" s="172"/>
      <c r="L355" s="11"/>
    </row>
    <row r="356" spans="1:12" s="11" customFormat="1" ht="25.5">
      <c r="A356" s="164" t="s">
        <v>662</v>
      </c>
      <c r="B356" s="164"/>
      <c r="C356" s="164"/>
      <c r="D356" s="5" t="s">
        <v>521</v>
      </c>
      <c r="E356" s="164"/>
      <c r="F356" s="164"/>
      <c r="G356" s="164"/>
      <c r="H356" s="164"/>
      <c r="I356" s="164"/>
      <c r="J356" s="164"/>
    </row>
    <row r="357" spans="1:12" s="52" customFormat="1" ht="27" outlineLevel="1">
      <c r="A357" s="44" t="s">
        <v>663</v>
      </c>
      <c r="B357" s="44" t="s">
        <v>531</v>
      </c>
      <c r="C357" s="44" t="s">
        <v>15</v>
      </c>
      <c r="D357" s="46" t="s">
        <v>532</v>
      </c>
      <c r="E357" s="45" t="s">
        <v>92</v>
      </c>
      <c r="F357" s="20">
        <v>1</v>
      </c>
      <c r="G357" s="227"/>
      <c r="H357" s="21">
        <f t="shared" ref="H357" si="207">ROUND((G357*(1+$B$10)),2)</f>
        <v>0</v>
      </c>
      <c r="I357" s="21">
        <f t="shared" ref="I357" si="208">ROUND((F357*H357),2)</f>
        <v>0</v>
      </c>
      <c r="J357" s="22" t="e">
        <f t="shared" ref="J357:J366" si="209">(I357/$I$392)</f>
        <v>#DIV/0!</v>
      </c>
      <c r="L357" s="11"/>
    </row>
    <row r="358" spans="1:12" s="52" customFormat="1" ht="16.5" outlineLevel="1">
      <c r="A358" s="44" t="s">
        <v>664</v>
      </c>
      <c r="B358" s="44" t="s">
        <v>533</v>
      </c>
      <c r="C358" s="44" t="s">
        <v>15</v>
      </c>
      <c r="D358" s="46" t="s">
        <v>534</v>
      </c>
      <c r="E358" s="45" t="s">
        <v>92</v>
      </c>
      <c r="F358" s="20">
        <v>4</v>
      </c>
      <c r="G358" s="227"/>
      <c r="H358" s="21">
        <f t="shared" ref="H358:H366" si="210">ROUND((G358*(1+$B$10)),2)</f>
        <v>0</v>
      </c>
      <c r="I358" s="21">
        <f t="shared" ref="I358:I366" si="211">ROUND((F358*H358),2)</f>
        <v>0</v>
      </c>
      <c r="J358" s="22" t="e">
        <f t="shared" si="209"/>
        <v>#DIV/0!</v>
      </c>
      <c r="L358" s="11"/>
    </row>
    <row r="359" spans="1:12" s="52" customFormat="1" ht="16.5" outlineLevel="1">
      <c r="A359" s="44" t="s">
        <v>665</v>
      </c>
      <c r="B359" s="44" t="s">
        <v>524</v>
      </c>
      <c r="C359" s="44" t="s">
        <v>10</v>
      </c>
      <c r="D359" s="46" t="s">
        <v>537</v>
      </c>
      <c r="E359" s="45" t="s">
        <v>92</v>
      </c>
      <c r="F359" s="20">
        <v>5</v>
      </c>
      <c r="G359" s="227"/>
      <c r="H359" s="21">
        <f t="shared" si="210"/>
        <v>0</v>
      </c>
      <c r="I359" s="21">
        <f t="shared" si="211"/>
        <v>0</v>
      </c>
      <c r="J359" s="22" t="e">
        <f t="shared" si="209"/>
        <v>#DIV/0!</v>
      </c>
      <c r="L359" s="11"/>
    </row>
    <row r="360" spans="1:12" s="52" customFormat="1" ht="16.5" outlineLevel="1">
      <c r="A360" s="44" t="s">
        <v>666</v>
      </c>
      <c r="B360" s="44" t="s">
        <v>525</v>
      </c>
      <c r="C360" s="44" t="s">
        <v>15</v>
      </c>
      <c r="D360" s="46" t="s">
        <v>528</v>
      </c>
      <c r="E360" s="45" t="s">
        <v>63</v>
      </c>
      <c r="F360" s="20">
        <v>80</v>
      </c>
      <c r="G360" s="227"/>
      <c r="H360" s="21">
        <f t="shared" si="210"/>
        <v>0</v>
      </c>
      <c r="I360" s="21">
        <f t="shared" si="211"/>
        <v>0</v>
      </c>
      <c r="J360" s="22" t="e">
        <f t="shared" si="209"/>
        <v>#DIV/0!</v>
      </c>
      <c r="L360" s="11"/>
    </row>
    <row r="361" spans="1:12" s="52" customFormat="1" ht="16.5" outlineLevel="1">
      <c r="A361" s="44" t="s">
        <v>667</v>
      </c>
      <c r="B361" s="44" t="s">
        <v>170</v>
      </c>
      <c r="C361" s="44" t="s">
        <v>15</v>
      </c>
      <c r="D361" s="46" t="s">
        <v>171</v>
      </c>
      <c r="E361" s="45" t="s">
        <v>34</v>
      </c>
      <c r="F361" s="20">
        <v>20</v>
      </c>
      <c r="G361" s="227"/>
      <c r="H361" s="21">
        <f t="shared" si="210"/>
        <v>0</v>
      </c>
      <c r="I361" s="21">
        <f t="shared" si="211"/>
        <v>0</v>
      </c>
      <c r="J361" s="22" t="e">
        <f t="shared" si="209"/>
        <v>#DIV/0!</v>
      </c>
      <c r="L361" s="11"/>
    </row>
    <row r="362" spans="1:12" s="52" customFormat="1" ht="27" outlineLevel="1">
      <c r="A362" s="44" t="s">
        <v>668</v>
      </c>
      <c r="B362" s="44" t="s">
        <v>538</v>
      </c>
      <c r="C362" s="44" t="s">
        <v>15</v>
      </c>
      <c r="D362" s="46" t="s">
        <v>539</v>
      </c>
      <c r="E362" s="45" t="s">
        <v>92</v>
      </c>
      <c r="F362" s="20">
        <v>1</v>
      </c>
      <c r="G362" s="227"/>
      <c r="H362" s="21">
        <f t="shared" si="210"/>
        <v>0</v>
      </c>
      <c r="I362" s="21">
        <f t="shared" si="211"/>
        <v>0</v>
      </c>
      <c r="J362" s="22" t="e">
        <f t="shared" si="209"/>
        <v>#DIV/0!</v>
      </c>
      <c r="L362" s="11"/>
    </row>
    <row r="363" spans="1:12" s="52" customFormat="1" ht="27" outlineLevel="1">
      <c r="A363" s="44" t="s">
        <v>669</v>
      </c>
      <c r="B363" s="44" t="s">
        <v>526</v>
      </c>
      <c r="C363" s="44" t="s">
        <v>15</v>
      </c>
      <c r="D363" s="46" t="s">
        <v>529</v>
      </c>
      <c r="E363" s="45" t="s">
        <v>63</v>
      </c>
      <c r="F363" s="20">
        <v>80</v>
      </c>
      <c r="G363" s="227"/>
      <c r="H363" s="21">
        <f t="shared" si="210"/>
        <v>0</v>
      </c>
      <c r="I363" s="21">
        <f t="shared" si="211"/>
        <v>0</v>
      </c>
      <c r="J363" s="22" t="e">
        <f t="shared" si="209"/>
        <v>#DIV/0!</v>
      </c>
      <c r="L363" s="11"/>
    </row>
    <row r="364" spans="1:12" s="52" customFormat="1" ht="54" outlineLevel="1">
      <c r="A364" s="44" t="s">
        <v>670</v>
      </c>
      <c r="B364" s="44">
        <v>104473</v>
      </c>
      <c r="C364" s="44" t="s">
        <v>8</v>
      </c>
      <c r="D364" s="46" t="s">
        <v>530</v>
      </c>
      <c r="E364" s="45" t="s">
        <v>92</v>
      </c>
      <c r="F364" s="20">
        <v>10</v>
      </c>
      <c r="G364" s="227"/>
      <c r="H364" s="21">
        <f t="shared" si="210"/>
        <v>0</v>
      </c>
      <c r="I364" s="21">
        <f t="shared" si="211"/>
        <v>0</v>
      </c>
      <c r="J364" s="22" t="e">
        <f t="shared" si="209"/>
        <v>#DIV/0!</v>
      </c>
      <c r="L364" s="11"/>
    </row>
    <row r="365" spans="1:12" s="52" customFormat="1" ht="16.5" outlineLevel="1">
      <c r="A365" s="44" t="s">
        <v>671</v>
      </c>
      <c r="B365" s="44" t="s">
        <v>527</v>
      </c>
      <c r="C365" s="44" t="s">
        <v>10</v>
      </c>
      <c r="D365" s="46" t="s">
        <v>540</v>
      </c>
      <c r="E365" s="45" t="s">
        <v>92</v>
      </c>
      <c r="F365" s="20">
        <v>10</v>
      </c>
      <c r="G365" s="227"/>
      <c r="H365" s="21">
        <f t="shared" si="210"/>
        <v>0</v>
      </c>
      <c r="I365" s="21">
        <f t="shared" si="211"/>
        <v>0</v>
      </c>
      <c r="J365" s="22" t="e">
        <f t="shared" si="209"/>
        <v>#DIV/0!</v>
      </c>
      <c r="L365" s="11"/>
    </row>
    <row r="366" spans="1:12" s="52" customFormat="1" ht="16.5" outlineLevel="1">
      <c r="A366" s="44" t="s">
        <v>672</v>
      </c>
      <c r="B366" s="44" t="s">
        <v>535</v>
      </c>
      <c r="C366" s="44" t="s">
        <v>15</v>
      </c>
      <c r="D366" s="46" t="s">
        <v>536</v>
      </c>
      <c r="E366" s="45" t="s">
        <v>92</v>
      </c>
      <c r="F366" s="20">
        <v>4</v>
      </c>
      <c r="G366" s="227"/>
      <c r="H366" s="21">
        <f t="shared" si="210"/>
        <v>0</v>
      </c>
      <c r="I366" s="21">
        <f t="shared" si="211"/>
        <v>0</v>
      </c>
      <c r="J366" s="22" t="e">
        <f t="shared" si="209"/>
        <v>#DIV/0!</v>
      </c>
      <c r="L366" s="11"/>
    </row>
    <row r="367" spans="1:12" s="52" customFormat="1" ht="16.5">
      <c r="A367" s="171"/>
      <c r="B367" s="171"/>
      <c r="C367" s="171"/>
      <c r="D367" s="171"/>
      <c r="E367" s="171"/>
      <c r="F367" s="171"/>
      <c r="G367" s="171"/>
      <c r="H367" s="171"/>
      <c r="I367" s="6">
        <f>SUM(I357:I366)</f>
        <v>0</v>
      </c>
      <c r="J367" s="7" t="e">
        <f>SUM(J357:J366)</f>
        <v>#DIV/0!</v>
      </c>
      <c r="L367" s="11"/>
    </row>
    <row r="368" spans="1:12" s="11" customFormat="1" ht="16.5">
      <c r="A368" s="164" t="s">
        <v>673</v>
      </c>
      <c r="B368" s="164"/>
      <c r="C368" s="164"/>
      <c r="D368" s="5" t="s">
        <v>522</v>
      </c>
      <c r="E368" s="164"/>
      <c r="F368" s="164"/>
      <c r="G368" s="164"/>
      <c r="H368" s="164"/>
      <c r="I368" s="164"/>
      <c r="J368" s="164"/>
    </row>
    <row r="369" spans="1:12" s="52" customFormat="1" ht="40.5" outlineLevel="1">
      <c r="A369" s="44" t="s">
        <v>674</v>
      </c>
      <c r="B369" s="44" t="s">
        <v>549</v>
      </c>
      <c r="C369" s="44" t="s">
        <v>15</v>
      </c>
      <c r="D369" s="46" t="s">
        <v>550</v>
      </c>
      <c r="E369" s="45" t="s">
        <v>92</v>
      </c>
      <c r="F369" s="20">
        <v>20</v>
      </c>
      <c r="G369" s="227"/>
      <c r="H369" s="21">
        <f t="shared" ref="H369:H372" si="212">ROUND((G369*(1+$B$10)),2)</f>
        <v>0</v>
      </c>
      <c r="I369" s="21">
        <f t="shared" ref="I369:I372" si="213">ROUND((F369*H369),2)</f>
        <v>0</v>
      </c>
      <c r="J369" s="22" t="e">
        <f>(I369/$I$392)</f>
        <v>#DIV/0!</v>
      </c>
      <c r="L369" s="11"/>
    </row>
    <row r="370" spans="1:12" s="52" customFormat="1" ht="27" outlineLevel="1">
      <c r="A370" s="44" t="s">
        <v>675</v>
      </c>
      <c r="B370" s="44" t="s">
        <v>551</v>
      </c>
      <c r="C370" s="44" t="s">
        <v>15</v>
      </c>
      <c r="D370" s="46" t="s">
        <v>552</v>
      </c>
      <c r="E370" s="45" t="s">
        <v>92</v>
      </c>
      <c r="F370" s="20">
        <f>30+11</f>
        <v>41</v>
      </c>
      <c r="G370" s="227"/>
      <c r="H370" s="21">
        <f t="shared" si="212"/>
        <v>0</v>
      </c>
      <c r="I370" s="21">
        <f t="shared" si="213"/>
        <v>0</v>
      </c>
      <c r="J370" s="22" t="e">
        <f>(I370/$I$392)</f>
        <v>#DIV/0!</v>
      </c>
      <c r="L370" s="11"/>
    </row>
    <row r="371" spans="1:12" s="52" customFormat="1" ht="16.5" outlineLevel="1">
      <c r="A371" s="44" t="s">
        <v>676</v>
      </c>
      <c r="B371" s="44" t="s">
        <v>575</v>
      </c>
      <c r="C371" s="44" t="s">
        <v>15</v>
      </c>
      <c r="D371" s="46" t="s">
        <v>576</v>
      </c>
      <c r="E371" s="45" t="s">
        <v>92</v>
      </c>
      <c r="F371" s="20">
        <v>3</v>
      </c>
      <c r="G371" s="227"/>
      <c r="H371" s="21">
        <f t="shared" si="212"/>
        <v>0</v>
      </c>
      <c r="I371" s="21">
        <f t="shared" si="213"/>
        <v>0</v>
      </c>
      <c r="J371" s="22" t="e">
        <f>(I371/$I$392)</f>
        <v>#DIV/0!</v>
      </c>
      <c r="L371" s="11"/>
    </row>
    <row r="372" spans="1:12" s="52" customFormat="1" ht="16.5" outlineLevel="1">
      <c r="A372" s="44" t="s">
        <v>677</v>
      </c>
      <c r="B372" s="44" t="s">
        <v>577</v>
      </c>
      <c r="C372" s="44" t="s">
        <v>15</v>
      </c>
      <c r="D372" s="46" t="s">
        <v>578</v>
      </c>
      <c r="E372" s="45" t="s">
        <v>92</v>
      </c>
      <c r="F372" s="20">
        <v>1</v>
      </c>
      <c r="G372" s="227"/>
      <c r="H372" s="21">
        <f t="shared" si="212"/>
        <v>0</v>
      </c>
      <c r="I372" s="21">
        <f t="shared" si="213"/>
        <v>0</v>
      </c>
      <c r="J372" s="22" t="e">
        <f>(I372/$I$392)</f>
        <v>#DIV/0!</v>
      </c>
      <c r="L372" s="11"/>
    </row>
    <row r="373" spans="1:12" s="52" customFormat="1" ht="16.5">
      <c r="A373" s="171"/>
      <c r="B373" s="171"/>
      <c r="C373" s="171"/>
      <c r="D373" s="171"/>
      <c r="E373" s="171"/>
      <c r="F373" s="171"/>
      <c r="G373" s="171"/>
      <c r="H373" s="171"/>
      <c r="I373" s="6">
        <f>SUM(I369:I372)</f>
        <v>0</v>
      </c>
      <c r="J373" s="7" t="e">
        <f>SUM(J369:J372)</f>
        <v>#DIV/0!</v>
      </c>
      <c r="L373" s="11"/>
    </row>
    <row r="374" spans="1:12" s="11" customFormat="1" ht="16.5">
      <c r="A374" s="164" t="s">
        <v>678</v>
      </c>
      <c r="B374" s="164"/>
      <c r="C374" s="164"/>
      <c r="D374" s="5" t="s">
        <v>523</v>
      </c>
      <c r="E374" s="164"/>
      <c r="F374" s="164"/>
      <c r="G374" s="164"/>
      <c r="H374" s="164"/>
      <c r="I374" s="164"/>
      <c r="J374" s="164"/>
    </row>
    <row r="375" spans="1:12" s="52" customFormat="1" ht="16.5" outlineLevel="1">
      <c r="A375" s="44" t="s">
        <v>679</v>
      </c>
      <c r="B375" s="44" t="s">
        <v>541</v>
      </c>
      <c r="C375" s="44" t="s">
        <v>15</v>
      </c>
      <c r="D375" s="46" t="s">
        <v>543</v>
      </c>
      <c r="E375" s="45" t="s">
        <v>92</v>
      </c>
      <c r="F375" s="20">
        <v>4</v>
      </c>
      <c r="G375" s="227"/>
      <c r="H375" s="21">
        <f t="shared" ref="H375:H378" si="214">ROUND((G375*(1+$B$10)),2)</f>
        <v>0</v>
      </c>
      <c r="I375" s="21">
        <f t="shared" ref="I375:I378" si="215">ROUND((F375*H375),2)</f>
        <v>0</v>
      </c>
      <c r="J375" s="22" t="e">
        <f>(I375/$I$392)</f>
        <v>#DIV/0!</v>
      </c>
      <c r="L375" s="11"/>
    </row>
    <row r="376" spans="1:12" s="52" customFormat="1" ht="16.5" outlineLevel="1">
      <c r="A376" s="44" t="s">
        <v>680</v>
      </c>
      <c r="B376" s="44" t="s">
        <v>542</v>
      </c>
      <c r="C376" s="44" t="s">
        <v>15</v>
      </c>
      <c r="D376" s="46" t="s">
        <v>544</v>
      </c>
      <c r="E376" s="45" t="s">
        <v>92</v>
      </c>
      <c r="F376" s="20">
        <v>3</v>
      </c>
      <c r="G376" s="227"/>
      <c r="H376" s="21">
        <f t="shared" si="214"/>
        <v>0</v>
      </c>
      <c r="I376" s="21">
        <f t="shared" si="215"/>
        <v>0</v>
      </c>
      <c r="J376" s="22" t="e">
        <f>(I376/$I$392)</f>
        <v>#DIV/0!</v>
      </c>
      <c r="L376" s="11"/>
    </row>
    <row r="377" spans="1:12" s="52" customFormat="1" ht="16.5" outlineLevel="1">
      <c r="A377" s="44" t="s">
        <v>681</v>
      </c>
      <c r="B377" s="44" t="s">
        <v>545</v>
      </c>
      <c r="C377" s="44" t="s">
        <v>15</v>
      </c>
      <c r="D377" s="46" t="s">
        <v>546</v>
      </c>
      <c r="E377" s="45" t="s">
        <v>92</v>
      </c>
      <c r="F377" s="20">
        <v>2</v>
      </c>
      <c r="G377" s="227"/>
      <c r="H377" s="21">
        <f t="shared" si="214"/>
        <v>0</v>
      </c>
      <c r="I377" s="21">
        <f t="shared" si="215"/>
        <v>0</v>
      </c>
      <c r="J377" s="22" t="e">
        <f>(I377/$I$392)</f>
        <v>#DIV/0!</v>
      </c>
      <c r="L377" s="11"/>
    </row>
    <row r="378" spans="1:12" s="52" customFormat="1" ht="16.5" outlineLevel="1">
      <c r="A378" s="44" t="s">
        <v>682</v>
      </c>
      <c r="B378" s="44" t="s">
        <v>547</v>
      </c>
      <c r="C378" s="44" t="s">
        <v>15</v>
      </c>
      <c r="D378" s="46" t="s">
        <v>548</v>
      </c>
      <c r="E378" s="45" t="s">
        <v>92</v>
      </c>
      <c r="F378" s="20">
        <v>2</v>
      </c>
      <c r="G378" s="227"/>
      <c r="H378" s="21">
        <f t="shared" si="214"/>
        <v>0</v>
      </c>
      <c r="I378" s="21">
        <f t="shared" si="215"/>
        <v>0</v>
      </c>
      <c r="J378" s="22" t="e">
        <f>(I378/$I$392)</f>
        <v>#DIV/0!</v>
      </c>
      <c r="L378" s="11"/>
    </row>
    <row r="379" spans="1:12" s="52" customFormat="1" ht="16.5">
      <c r="A379" s="171"/>
      <c r="B379" s="171"/>
      <c r="C379" s="171"/>
      <c r="D379" s="171"/>
      <c r="E379" s="171"/>
      <c r="F379" s="171"/>
      <c r="G379" s="171"/>
      <c r="H379" s="171"/>
      <c r="I379" s="6">
        <f>SUM(I375:I378)</f>
        <v>0</v>
      </c>
      <c r="J379" s="7" t="e">
        <f>SUM(J375:J378)</f>
        <v>#DIV/0!</v>
      </c>
      <c r="L379" s="11"/>
    </row>
    <row r="380" spans="1:12" s="11" customFormat="1" ht="16.5">
      <c r="A380" s="164" t="s">
        <v>683</v>
      </c>
      <c r="B380" s="164"/>
      <c r="C380" s="164"/>
      <c r="D380" s="5" t="s">
        <v>579</v>
      </c>
      <c r="E380" s="164"/>
      <c r="F380" s="164"/>
      <c r="G380" s="164"/>
      <c r="H380" s="164"/>
      <c r="I380" s="164"/>
      <c r="J380" s="164"/>
    </row>
    <row r="381" spans="1:12" s="52" customFormat="1" ht="27" outlineLevel="1">
      <c r="A381" s="44" t="s">
        <v>684</v>
      </c>
      <c r="B381" s="44" t="s">
        <v>439</v>
      </c>
      <c r="C381" s="44" t="s">
        <v>425</v>
      </c>
      <c r="D381" s="108" t="s">
        <v>580</v>
      </c>
      <c r="E381" s="45" t="s">
        <v>92</v>
      </c>
      <c r="F381" s="20">
        <v>1</v>
      </c>
      <c r="G381" s="227"/>
      <c r="H381" s="21">
        <f t="shared" ref="H381" si="216">ROUND((G381*(1+$B$10)),2)</f>
        <v>0</v>
      </c>
      <c r="I381" s="21">
        <f t="shared" ref="I381" si="217">ROUND((F381*H381),2)</f>
        <v>0</v>
      </c>
      <c r="J381" s="22" t="e">
        <f t="shared" ref="J381:J386" si="218">(I381/$I$392)</f>
        <v>#DIV/0!</v>
      </c>
      <c r="L381" s="11"/>
    </row>
    <row r="382" spans="1:12" s="52" customFormat="1" ht="27" outlineLevel="1">
      <c r="A382" s="44" t="s">
        <v>685</v>
      </c>
      <c r="B382" s="44" t="s">
        <v>439</v>
      </c>
      <c r="C382" s="44" t="s">
        <v>425</v>
      </c>
      <c r="D382" s="108" t="s">
        <v>581</v>
      </c>
      <c r="E382" s="45" t="s">
        <v>92</v>
      </c>
      <c r="F382" s="20">
        <v>1</v>
      </c>
      <c r="G382" s="227"/>
      <c r="H382" s="21">
        <f t="shared" ref="H382:H386" si="219">ROUND((G382*(1+$B$10)),2)</f>
        <v>0</v>
      </c>
      <c r="I382" s="21">
        <f t="shared" ref="I382:I386" si="220">ROUND((F382*H382),2)</f>
        <v>0</v>
      </c>
      <c r="J382" s="22" t="e">
        <f t="shared" si="218"/>
        <v>#DIV/0!</v>
      </c>
      <c r="L382" s="11"/>
    </row>
    <row r="383" spans="1:12" s="52" customFormat="1" ht="27" outlineLevel="1">
      <c r="A383" s="44" t="s">
        <v>686</v>
      </c>
      <c r="B383" s="44" t="s">
        <v>439</v>
      </c>
      <c r="C383" s="44" t="s">
        <v>425</v>
      </c>
      <c r="D383" s="108" t="s">
        <v>582</v>
      </c>
      <c r="E383" s="45" t="s">
        <v>92</v>
      </c>
      <c r="F383" s="20">
        <v>1</v>
      </c>
      <c r="G383" s="227"/>
      <c r="H383" s="21">
        <f t="shared" si="219"/>
        <v>0</v>
      </c>
      <c r="I383" s="21">
        <f t="shared" si="220"/>
        <v>0</v>
      </c>
      <c r="J383" s="22" t="e">
        <f t="shared" si="218"/>
        <v>#DIV/0!</v>
      </c>
      <c r="L383" s="11"/>
    </row>
    <row r="384" spans="1:12" s="52" customFormat="1" ht="16.5" outlineLevel="1">
      <c r="A384" s="44" t="s">
        <v>687</v>
      </c>
      <c r="B384" s="44" t="s">
        <v>439</v>
      </c>
      <c r="C384" s="44" t="s">
        <v>425</v>
      </c>
      <c r="D384" s="108" t="s">
        <v>583</v>
      </c>
      <c r="E384" s="45" t="s">
        <v>92</v>
      </c>
      <c r="F384" s="20">
        <v>1</v>
      </c>
      <c r="G384" s="227"/>
      <c r="H384" s="21">
        <f t="shared" si="219"/>
        <v>0</v>
      </c>
      <c r="I384" s="21">
        <f t="shared" si="220"/>
        <v>0</v>
      </c>
      <c r="J384" s="22" t="e">
        <f t="shared" si="218"/>
        <v>#DIV/0!</v>
      </c>
      <c r="L384" s="11"/>
    </row>
    <row r="385" spans="1:12" s="52" customFormat="1" ht="16.5" outlineLevel="1">
      <c r="A385" s="44" t="s">
        <v>688</v>
      </c>
      <c r="B385" s="44" t="s">
        <v>439</v>
      </c>
      <c r="C385" s="44" t="s">
        <v>425</v>
      </c>
      <c r="D385" s="108" t="s">
        <v>584</v>
      </c>
      <c r="E385" s="45" t="s">
        <v>92</v>
      </c>
      <c r="F385" s="20">
        <v>1</v>
      </c>
      <c r="G385" s="227"/>
      <c r="H385" s="21">
        <f t="shared" si="219"/>
        <v>0</v>
      </c>
      <c r="I385" s="21">
        <f t="shared" si="220"/>
        <v>0</v>
      </c>
      <c r="J385" s="22" t="e">
        <f t="shared" si="218"/>
        <v>#DIV/0!</v>
      </c>
      <c r="L385" s="11"/>
    </row>
    <row r="386" spans="1:12" s="52" customFormat="1" ht="27" outlineLevel="1">
      <c r="A386" s="44" t="s">
        <v>689</v>
      </c>
      <c r="B386" s="44" t="s">
        <v>439</v>
      </c>
      <c r="C386" s="44" t="s">
        <v>425</v>
      </c>
      <c r="D386" s="108" t="s">
        <v>585</v>
      </c>
      <c r="E386" s="45" t="s">
        <v>92</v>
      </c>
      <c r="F386" s="20">
        <v>1</v>
      </c>
      <c r="G386" s="227"/>
      <c r="H386" s="21">
        <f t="shared" si="219"/>
        <v>0</v>
      </c>
      <c r="I386" s="21">
        <f t="shared" si="220"/>
        <v>0</v>
      </c>
      <c r="J386" s="22" t="e">
        <f t="shared" si="218"/>
        <v>#DIV/0!</v>
      </c>
      <c r="L386" s="11"/>
    </row>
    <row r="387" spans="1:12" s="52" customFormat="1" ht="16.5">
      <c r="A387" s="171"/>
      <c r="B387" s="171"/>
      <c r="C387" s="171"/>
      <c r="D387" s="171"/>
      <c r="E387" s="171"/>
      <c r="F387" s="171"/>
      <c r="G387" s="171"/>
      <c r="H387" s="171"/>
      <c r="I387" s="6">
        <f>SUM(I381:I386)</f>
        <v>0</v>
      </c>
      <c r="J387" s="7" t="e">
        <f>SUM(J381:J386)</f>
        <v>#DIV/0!</v>
      </c>
      <c r="L387" s="11"/>
    </row>
    <row r="388" spans="1:12" s="52" customFormat="1" ht="16.5">
      <c r="A388" s="170" t="s">
        <v>235</v>
      </c>
      <c r="B388" s="170"/>
      <c r="C388" s="170"/>
      <c r="D388" s="170"/>
      <c r="E388" s="170"/>
      <c r="F388" s="170"/>
      <c r="G388" s="170"/>
      <c r="H388" s="170"/>
      <c r="I388" s="53">
        <f>SUM(I367+I373+I379+I387)</f>
        <v>0</v>
      </c>
      <c r="J388" s="54" t="e">
        <f>SUM(J367+J373+J379+J387)</f>
        <v>#DIV/0!</v>
      </c>
      <c r="L388" s="11"/>
    </row>
    <row r="389" spans="1:12" ht="16.5" customHeight="1" thickBot="1"/>
    <row r="390" spans="1:12" s="2" customFormat="1" ht="16.5">
      <c r="A390" s="185" t="s">
        <v>22</v>
      </c>
      <c r="B390" s="186"/>
      <c r="C390" s="186"/>
      <c r="D390" s="186"/>
      <c r="E390" s="186"/>
      <c r="F390" s="186"/>
      <c r="G390" s="186"/>
      <c r="H390" s="187"/>
      <c r="I390" s="28">
        <f>I392-I391</f>
        <v>0</v>
      </c>
      <c r="J390" s="29"/>
      <c r="L390" s="11"/>
    </row>
    <row r="391" spans="1:12" s="2" customFormat="1" ht="17.25" thickBot="1">
      <c r="A391" s="182" t="s">
        <v>214</v>
      </c>
      <c r="B391" s="183"/>
      <c r="C391" s="183"/>
      <c r="D391" s="183"/>
      <c r="E391" s="183"/>
      <c r="F391" s="183"/>
      <c r="G391" s="183"/>
      <c r="H391" s="184"/>
      <c r="I391" s="25">
        <f>I392*B10</f>
        <v>0</v>
      </c>
      <c r="J391" s="30"/>
      <c r="L391" s="11"/>
    </row>
    <row r="392" spans="1:12" s="24" customFormat="1" ht="18" thickBot="1">
      <c r="A392" s="179" t="s">
        <v>21</v>
      </c>
      <c r="B392" s="180"/>
      <c r="C392" s="180"/>
      <c r="D392" s="180"/>
      <c r="E392" s="180"/>
      <c r="F392" s="180"/>
      <c r="G392" s="180"/>
      <c r="H392" s="181"/>
      <c r="I392" s="26">
        <f>SUM(I25+I62+I66+I119+I245+I273+I388+I353)</f>
        <v>0</v>
      </c>
      <c r="J392" s="27" t="e">
        <f>SUM(J25+J62+J66+J119+J245+J273+J353+J388)</f>
        <v>#DIV/0!</v>
      </c>
      <c r="L392" s="48"/>
    </row>
  </sheetData>
  <mergeCells count="215">
    <mergeCell ref="A388:H388"/>
    <mergeCell ref="A367:H367"/>
    <mergeCell ref="A368:C368"/>
    <mergeCell ref="E368:J368"/>
    <mergeCell ref="A373:H373"/>
    <mergeCell ref="A374:C374"/>
    <mergeCell ref="E374:J374"/>
    <mergeCell ref="A379:H379"/>
    <mergeCell ref="A380:C380"/>
    <mergeCell ref="E380:J380"/>
    <mergeCell ref="A387:H387"/>
    <mergeCell ref="E286:J286"/>
    <mergeCell ref="A292:H292"/>
    <mergeCell ref="A293:C293"/>
    <mergeCell ref="A260:C260"/>
    <mergeCell ref="E260:J260"/>
    <mergeCell ref="A355:C355"/>
    <mergeCell ref="E355:J355"/>
    <mergeCell ref="A356:C356"/>
    <mergeCell ref="E356:J356"/>
    <mergeCell ref="A333:H333"/>
    <mergeCell ref="A317:C317"/>
    <mergeCell ref="E317:J317"/>
    <mergeCell ref="A322:H322"/>
    <mergeCell ref="A323:C323"/>
    <mergeCell ref="E323:J323"/>
    <mergeCell ref="A392:H392"/>
    <mergeCell ref="A391:H391"/>
    <mergeCell ref="A390:H390"/>
    <mergeCell ref="A273:H273"/>
    <mergeCell ref="A259:C259"/>
    <mergeCell ref="E259:J259"/>
    <mergeCell ref="A272:H272"/>
    <mergeCell ref="A312:H312"/>
    <mergeCell ref="A334:C334"/>
    <mergeCell ref="A275:C275"/>
    <mergeCell ref="E275:J275"/>
    <mergeCell ref="A276:C276"/>
    <mergeCell ref="E276:J276"/>
    <mergeCell ref="A281:H281"/>
    <mergeCell ref="A353:H353"/>
    <mergeCell ref="A348:C348"/>
    <mergeCell ref="E348:J348"/>
    <mergeCell ref="A352:H352"/>
    <mergeCell ref="E334:J334"/>
    <mergeCell ref="A336:H336"/>
    <mergeCell ref="A337:C337"/>
    <mergeCell ref="E337:J337"/>
    <mergeCell ref="A347:H347"/>
    <mergeCell ref="A313:C313"/>
    <mergeCell ref="A29:C29"/>
    <mergeCell ref="E29:J29"/>
    <mergeCell ref="E50:J50"/>
    <mergeCell ref="A62:H62"/>
    <mergeCell ref="A49:H49"/>
    <mergeCell ref="A63:J63"/>
    <mergeCell ref="A55:C55"/>
    <mergeCell ref="E55:J55"/>
    <mergeCell ref="A57:C57"/>
    <mergeCell ref="E57:J57"/>
    <mergeCell ref="A1:J1"/>
    <mergeCell ref="A15:J15"/>
    <mergeCell ref="A26:J26"/>
    <mergeCell ref="A12:J12"/>
    <mergeCell ref="A16:C16"/>
    <mergeCell ref="E16:J16"/>
    <mergeCell ref="E20:J20"/>
    <mergeCell ref="A20:C20"/>
    <mergeCell ref="A17:C17"/>
    <mergeCell ref="A25:H25"/>
    <mergeCell ref="E17:J17"/>
    <mergeCell ref="A23:C23"/>
    <mergeCell ref="B10:C10"/>
    <mergeCell ref="A212:H212"/>
    <mergeCell ref="A27:C27"/>
    <mergeCell ref="E27:J27"/>
    <mergeCell ref="A176:C176"/>
    <mergeCell ref="E176:J176"/>
    <mergeCell ref="A118:H118"/>
    <mergeCell ref="A119:H119"/>
    <mergeCell ref="A159:C159"/>
    <mergeCell ref="E159:J159"/>
    <mergeCell ref="A175:H175"/>
    <mergeCell ref="A122:C122"/>
    <mergeCell ref="E122:J122"/>
    <mergeCell ref="A139:H139"/>
    <mergeCell ref="A28:C28"/>
    <mergeCell ref="E28:J28"/>
    <mergeCell ref="A37:C37"/>
    <mergeCell ref="E37:J37"/>
    <mergeCell ref="A43:C43"/>
    <mergeCell ref="A66:H66"/>
    <mergeCell ref="A61:H61"/>
    <mergeCell ref="A68:C68"/>
    <mergeCell ref="A140:C140"/>
    <mergeCell ref="A64:C64"/>
    <mergeCell ref="A123:C123"/>
    <mergeCell ref="E123:J123"/>
    <mergeCell ref="A126:C126"/>
    <mergeCell ref="E126:J126"/>
    <mergeCell ref="A128:C128"/>
    <mergeCell ref="E128:J128"/>
    <mergeCell ref="A133:C133"/>
    <mergeCell ref="E133:J133"/>
    <mergeCell ref="L31:N31"/>
    <mergeCell ref="E64:J64"/>
    <mergeCell ref="A256:C256"/>
    <mergeCell ref="E256:J256"/>
    <mergeCell ref="E165:J165"/>
    <mergeCell ref="A244:H244"/>
    <mergeCell ref="A213:C213"/>
    <mergeCell ref="E213:J213"/>
    <mergeCell ref="A221:H221"/>
    <mergeCell ref="A222:C222"/>
    <mergeCell ref="E222:J222"/>
    <mergeCell ref="A236:C236"/>
    <mergeCell ref="E236:J236"/>
    <mergeCell ref="A234:C234"/>
    <mergeCell ref="E234:J234"/>
    <mergeCell ref="A247:C247"/>
    <mergeCell ref="E247:J247"/>
    <mergeCell ref="A248:C248"/>
    <mergeCell ref="E105:J105"/>
    <mergeCell ref="A114:C114"/>
    <mergeCell ref="E68:J68"/>
    <mergeCell ref="E313:J313"/>
    <mergeCell ref="A316:H316"/>
    <mergeCell ref="E69:J69"/>
    <mergeCell ref="A79:H79"/>
    <mergeCell ref="A99:C99"/>
    <mergeCell ref="E99:J99"/>
    <mergeCell ref="A80:C80"/>
    <mergeCell ref="E80:J80"/>
    <mergeCell ref="A98:H98"/>
    <mergeCell ref="E248:J248"/>
    <mergeCell ref="A255:H255"/>
    <mergeCell ref="E293:J293"/>
    <mergeCell ref="A282:C282"/>
    <mergeCell ref="E282:J282"/>
    <mergeCell ref="A285:H285"/>
    <mergeCell ref="A286:C286"/>
    <mergeCell ref="E75:J75"/>
    <mergeCell ref="A141:C141"/>
    <mergeCell ref="L262:N262"/>
    <mergeCell ref="A269:C269"/>
    <mergeCell ref="E269:J269"/>
    <mergeCell ref="E43:J43"/>
    <mergeCell ref="A47:C47"/>
    <mergeCell ref="E47:J47"/>
    <mergeCell ref="A51:C51"/>
    <mergeCell ref="E51:J51"/>
    <mergeCell ref="A50:C50"/>
    <mergeCell ref="A245:H245"/>
    <mergeCell ref="E81:J81"/>
    <mergeCell ref="A84:C84"/>
    <mergeCell ref="E84:J84"/>
    <mergeCell ref="A88:C88"/>
    <mergeCell ref="E88:J88"/>
    <mergeCell ref="A91:C91"/>
    <mergeCell ref="E91:J91"/>
    <mergeCell ref="A100:C100"/>
    <mergeCell ref="E100:J100"/>
    <mergeCell ref="A103:C103"/>
    <mergeCell ref="E103:J103"/>
    <mergeCell ref="A105:C105"/>
    <mergeCell ref="A165:C165"/>
    <mergeCell ref="A258:H258"/>
    <mergeCell ref="A70:C70"/>
    <mergeCell ref="E70:J70"/>
    <mergeCell ref="A72:C72"/>
    <mergeCell ref="E72:J72"/>
    <mergeCell ref="A75:C75"/>
    <mergeCell ref="A223:C223"/>
    <mergeCell ref="E223:J223"/>
    <mergeCell ref="A227:C227"/>
    <mergeCell ref="E227:J227"/>
    <mergeCell ref="A184:C184"/>
    <mergeCell ref="E184:J184"/>
    <mergeCell ref="A205:C205"/>
    <mergeCell ref="E205:J205"/>
    <mergeCell ref="A214:C214"/>
    <mergeCell ref="E214:J214"/>
    <mergeCell ref="A81:C81"/>
    <mergeCell ref="E141:J141"/>
    <mergeCell ref="A144:C144"/>
    <mergeCell ref="E144:J144"/>
    <mergeCell ref="E121:J121"/>
    <mergeCell ref="E140:J140"/>
    <mergeCell ref="A158:H158"/>
    <mergeCell ref="A121:C121"/>
    <mergeCell ref="E114:J114"/>
    <mergeCell ref="E23:J23"/>
    <mergeCell ref="A107:C107"/>
    <mergeCell ref="E107:J107"/>
    <mergeCell ref="A190:C190"/>
    <mergeCell ref="E190:J190"/>
    <mergeCell ref="A216:C216"/>
    <mergeCell ref="E216:J216"/>
    <mergeCell ref="A218:C218"/>
    <mergeCell ref="E218:J218"/>
    <mergeCell ref="A182:C182"/>
    <mergeCell ref="E182:J182"/>
    <mergeCell ref="A177:C177"/>
    <mergeCell ref="E177:J177"/>
    <mergeCell ref="A146:C146"/>
    <mergeCell ref="E146:J146"/>
    <mergeCell ref="A155:C155"/>
    <mergeCell ref="E155:J155"/>
    <mergeCell ref="A160:C160"/>
    <mergeCell ref="E160:J160"/>
    <mergeCell ref="A163:C163"/>
    <mergeCell ref="E163:J163"/>
    <mergeCell ref="A171:C171"/>
    <mergeCell ref="E171:J171"/>
    <mergeCell ref="A69:C69"/>
  </mergeCells>
  <printOptions horizontalCentered="1"/>
  <pageMargins left="0.19685039370078741" right="0.19685039370078741" top="0.39370078740157483" bottom="0.39370078740157483" header="0" footer="0"/>
  <pageSetup paperSize="9" scale="58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4"/>
  <sheetViews>
    <sheetView view="pageBreakPreview" zoomScale="90" zoomScaleNormal="100" zoomScaleSheetLayoutView="90" workbookViewId="0">
      <selection activeCell="O11" sqref="O11"/>
    </sheetView>
  </sheetViews>
  <sheetFormatPr defaultRowHeight="16.5" outlineLevelRow="1"/>
  <cols>
    <col min="1" max="1" width="6.5" style="34" customWidth="1"/>
    <col min="2" max="2" width="6.5" style="52" customWidth="1"/>
    <col min="3" max="3" width="34.75" style="34" customWidth="1"/>
    <col min="4" max="4" width="16.625" style="34" customWidth="1"/>
    <col min="5" max="6" width="9.625" style="34" customWidth="1"/>
    <col min="7" max="7" width="13.75" style="35" customWidth="1"/>
    <col min="8" max="8" width="9.625" style="34" customWidth="1"/>
    <col min="9" max="9" width="13.75" style="35" customWidth="1"/>
    <col min="10" max="10" width="9.625" style="34" customWidth="1"/>
    <col min="11" max="11" width="13.75" style="35" customWidth="1"/>
    <col min="12" max="12" width="9.625" style="34" customWidth="1"/>
    <col min="13" max="13" width="13.75" style="35" customWidth="1"/>
    <col min="14" max="14" width="12" style="34" bestFit="1" customWidth="1"/>
    <col min="15" max="15" width="46.125" style="34" customWidth="1"/>
    <col min="16" max="32" width="12" style="34" bestFit="1" customWidth="1"/>
    <col min="33" max="16384" width="9" style="34"/>
  </cols>
  <sheetData>
    <row r="1" spans="1:34" s="10" customFormat="1" ht="97.5" customHeight="1">
      <c r="A1" s="226" t="s">
        <v>711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s="9" customFormat="1" ht="13.5" customHeight="1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34" s="9" customFormat="1" ht="13.5" customHeight="1">
      <c r="A3" s="41"/>
      <c r="B3" s="41"/>
      <c r="C3" s="41"/>
      <c r="D3" s="41"/>
      <c r="E3" s="41"/>
      <c r="F3" s="8"/>
      <c r="G3" s="8"/>
      <c r="H3" s="8"/>
      <c r="I3" s="8"/>
      <c r="J3" s="8"/>
      <c r="K3" s="8"/>
      <c r="L3" s="8"/>
      <c r="M3" s="8"/>
    </row>
    <row r="4" spans="1:34" s="11" customFormat="1" ht="22.5" customHeight="1">
      <c r="A4" s="12" t="s">
        <v>553</v>
      </c>
      <c r="B4" s="12"/>
      <c r="C4" s="8"/>
      <c r="D4" s="8"/>
      <c r="E4" s="8"/>
      <c r="F4" s="13"/>
      <c r="G4" s="13"/>
      <c r="H4" s="13"/>
      <c r="I4" s="13"/>
      <c r="J4" s="13"/>
      <c r="K4" s="13"/>
      <c r="L4" s="13"/>
      <c r="M4" s="14"/>
    </row>
    <row r="5" spans="1:34" s="11" customFormat="1" ht="22.5" customHeight="1">
      <c r="A5" s="12" t="s">
        <v>411</v>
      </c>
      <c r="B5" s="12"/>
      <c r="C5" s="8"/>
      <c r="D5" s="8"/>
      <c r="E5" s="8"/>
      <c r="F5" s="13"/>
      <c r="G5" s="13"/>
      <c r="H5" s="13"/>
      <c r="I5" s="13"/>
      <c r="J5" s="13"/>
      <c r="K5" s="13"/>
      <c r="L5" s="13"/>
      <c r="M5" s="14"/>
    </row>
    <row r="6" spans="1:34" s="11" customFormat="1" ht="22.5" customHeight="1">
      <c r="A6" s="12" t="s">
        <v>695</v>
      </c>
      <c r="B6" s="12"/>
      <c r="C6" s="8"/>
      <c r="D6" s="8"/>
      <c r="E6" s="8"/>
      <c r="F6" s="13"/>
      <c r="G6" s="13"/>
      <c r="H6" s="13"/>
      <c r="I6" s="12"/>
      <c r="J6" s="12"/>
      <c r="K6" s="13"/>
      <c r="L6" s="13"/>
      <c r="M6" s="14"/>
    </row>
    <row r="7" spans="1:34" s="11" customFormat="1" ht="13.5" customHeight="1" thickBot="1">
      <c r="A7" s="43"/>
      <c r="B7" s="43"/>
      <c r="C7" s="15"/>
      <c r="D7" s="15"/>
      <c r="E7" s="15"/>
      <c r="F7" s="18"/>
      <c r="G7" s="18"/>
      <c r="H7" s="18"/>
      <c r="I7" s="18"/>
      <c r="J7" s="18"/>
      <c r="K7" s="18"/>
      <c r="L7" s="18"/>
      <c r="M7" s="19"/>
    </row>
    <row r="8" spans="1:34" s="11" customFormat="1" ht="13.5" customHeight="1" thickBot="1">
      <c r="A8" s="12"/>
      <c r="B8" s="12"/>
      <c r="C8" s="8"/>
      <c r="D8" s="8"/>
      <c r="E8" s="8"/>
      <c r="F8" s="13"/>
      <c r="G8" s="13"/>
      <c r="H8" s="13"/>
      <c r="I8" s="13"/>
      <c r="J8" s="13"/>
      <c r="K8" s="13"/>
      <c r="L8" s="13"/>
      <c r="M8" s="14"/>
    </row>
    <row r="9" spans="1:34" ht="23.25" customHeight="1" thickBot="1">
      <c r="A9" s="215" t="s">
        <v>26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7"/>
    </row>
    <row r="10" spans="1:34" ht="12.75" customHeight="1" thickBot="1"/>
    <row r="11" spans="1:34" s="35" customFormat="1" ht="31.5" customHeight="1">
      <c r="A11" s="218" t="s">
        <v>694</v>
      </c>
      <c r="B11" s="219"/>
      <c r="C11" s="209" t="s">
        <v>2</v>
      </c>
      <c r="D11" s="209" t="s">
        <v>12</v>
      </c>
      <c r="E11" s="211" t="s">
        <v>24</v>
      </c>
      <c r="F11" s="213" t="s">
        <v>30</v>
      </c>
      <c r="G11" s="214"/>
      <c r="H11" s="213" t="s">
        <v>32</v>
      </c>
      <c r="I11" s="214"/>
      <c r="J11" s="204" t="s">
        <v>28</v>
      </c>
      <c r="K11" s="205"/>
      <c r="L11" s="204" t="s">
        <v>29</v>
      </c>
      <c r="M11" s="205"/>
    </row>
    <row r="12" spans="1:34" s="35" customFormat="1" ht="18.75" customHeight="1">
      <c r="A12" s="220"/>
      <c r="B12" s="221"/>
      <c r="C12" s="210"/>
      <c r="D12" s="210"/>
      <c r="E12" s="212"/>
      <c r="F12" s="133" t="s">
        <v>24</v>
      </c>
      <c r="G12" s="134" t="s">
        <v>31</v>
      </c>
      <c r="H12" s="133" t="s">
        <v>24</v>
      </c>
      <c r="I12" s="134" t="s">
        <v>31</v>
      </c>
      <c r="J12" s="133" t="s">
        <v>24</v>
      </c>
      <c r="K12" s="134" t="s">
        <v>31</v>
      </c>
      <c r="L12" s="133" t="s">
        <v>24</v>
      </c>
      <c r="M12" s="134" t="s">
        <v>31</v>
      </c>
    </row>
    <row r="13" spans="1:34" s="145" customFormat="1" ht="30" customHeight="1">
      <c r="A13" s="140" t="s">
        <v>42</v>
      </c>
      <c r="B13" s="141"/>
      <c r="C13" s="142" t="str">
        <f>Orçamento!D16</f>
        <v>SERVIÇOS PRELIMINARES</v>
      </c>
      <c r="D13" s="143">
        <f>SUM(D14:D16)</f>
        <v>0</v>
      </c>
      <c r="E13" s="144" t="e">
        <f>D13/$D$100</f>
        <v>#DIV/0!</v>
      </c>
      <c r="F13" s="200"/>
      <c r="G13" s="201"/>
      <c r="H13" s="200"/>
      <c r="I13" s="201"/>
      <c r="J13" s="200"/>
      <c r="K13" s="201"/>
      <c r="L13" s="200"/>
      <c r="M13" s="201"/>
    </row>
    <row r="14" spans="1:34" s="52" customFormat="1" ht="27" customHeight="1" outlineLevel="1">
      <c r="A14" s="189" t="s">
        <v>442</v>
      </c>
      <c r="B14" s="190"/>
      <c r="C14" s="138" t="str">
        <f>Orçamento!D17</f>
        <v>CANTEIRO DE OBRA</v>
      </c>
      <c r="D14" s="21">
        <f>SUM(Orçamento!I18:I19)</f>
        <v>0</v>
      </c>
      <c r="E14" s="139" t="e">
        <f>D14/$D$100</f>
        <v>#DIV/0!</v>
      </c>
      <c r="F14" s="39">
        <v>1</v>
      </c>
      <c r="G14" s="40">
        <f>(F14*$D14)</f>
        <v>0</v>
      </c>
      <c r="H14" s="39"/>
      <c r="I14" s="40"/>
      <c r="J14" s="39"/>
      <c r="K14" s="40"/>
      <c r="L14" s="39"/>
      <c r="M14" s="40"/>
    </row>
    <row r="15" spans="1:34" s="52" customFormat="1" ht="27" customHeight="1" outlineLevel="1">
      <c r="A15" s="189" t="s">
        <v>443</v>
      </c>
      <c r="B15" s="190"/>
      <c r="C15" s="138" t="str">
        <f>Orçamento!D20</f>
        <v>LIMPEZA E DEMOLIÇÃO</v>
      </c>
      <c r="D15" s="21">
        <f>SUM(Orçamento!I21:I22)</f>
        <v>0</v>
      </c>
      <c r="E15" s="139" t="e">
        <f t="shared" ref="E15:E16" si="0">D15/$D$100</f>
        <v>#DIV/0!</v>
      </c>
      <c r="F15" s="39">
        <v>1</v>
      </c>
      <c r="G15" s="40">
        <f t="shared" ref="G15:G16" si="1">(F15*$D15)</f>
        <v>0</v>
      </c>
      <c r="H15" s="39"/>
      <c r="I15" s="40"/>
      <c r="J15" s="39"/>
      <c r="K15" s="40"/>
      <c r="L15" s="39"/>
      <c r="M15" s="40"/>
    </row>
    <row r="16" spans="1:34" s="52" customFormat="1" ht="27" customHeight="1" outlineLevel="1">
      <c r="A16" s="189" t="s">
        <v>703</v>
      </c>
      <c r="B16" s="190"/>
      <c r="C16" s="138" t="str">
        <f>Orçamento!D23</f>
        <v>PROJETO</v>
      </c>
      <c r="D16" s="21">
        <f>SUM(Orçamento!I24)</f>
        <v>0</v>
      </c>
      <c r="E16" s="139" t="e">
        <f t="shared" si="0"/>
        <v>#DIV/0!</v>
      </c>
      <c r="F16" s="39">
        <v>1</v>
      </c>
      <c r="G16" s="40">
        <f t="shared" si="1"/>
        <v>0</v>
      </c>
      <c r="H16" s="39"/>
      <c r="I16" s="40"/>
      <c r="J16" s="39"/>
      <c r="K16" s="40"/>
      <c r="L16" s="39"/>
      <c r="M16" s="40"/>
    </row>
    <row r="17" spans="1:13" s="145" customFormat="1" ht="30" customHeight="1">
      <c r="A17" s="140" t="s">
        <v>43</v>
      </c>
      <c r="B17" s="141"/>
      <c r="C17" s="142" t="str">
        <f>Orçamento!D27</f>
        <v>ADEQUAÇÃO DA FACHADA E PASSARELA</v>
      </c>
      <c r="D17" s="143">
        <f>SUM(D18+D23)</f>
        <v>0</v>
      </c>
      <c r="E17" s="144" t="e">
        <f>D17/$D$100</f>
        <v>#DIV/0!</v>
      </c>
      <c r="F17" s="200"/>
      <c r="G17" s="201"/>
      <c r="H17" s="200"/>
      <c r="I17" s="201"/>
      <c r="J17" s="200"/>
      <c r="K17" s="201"/>
      <c r="L17" s="200"/>
      <c r="M17" s="201"/>
    </row>
    <row r="18" spans="1:13" s="11" customFormat="1" ht="24.75" customHeight="1">
      <c r="A18" s="193" t="s">
        <v>35</v>
      </c>
      <c r="B18" s="194"/>
      <c r="C18" s="135" t="str">
        <f>Orçamento!D28</f>
        <v>COBERTURA/PASSARELA</v>
      </c>
      <c r="D18" s="136">
        <f>SUM(D19:D22)</f>
        <v>0</v>
      </c>
      <c r="E18" s="137" t="e">
        <f>D18/$D$100</f>
        <v>#DIV/0!</v>
      </c>
      <c r="F18" s="202"/>
      <c r="G18" s="203"/>
      <c r="H18" s="202"/>
      <c r="I18" s="203"/>
      <c r="J18" s="202"/>
      <c r="K18" s="203"/>
      <c r="L18" s="202"/>
      <c r="M18" s="203"/>
    </row>
    <row r="19" spans="1:13" s="11" customFormat="1" ht="27" customHeight="1" outlineLevel="1">
      <c r="A19" s="189" t="s">
        <v>102</v>
      </c>
      <c r="B19" s="190"/>
      <c r="C19" s="138" t="str">
        <f>Orçamento!D29</f>
        <v>ESTRUTURA</v>
      </c>
      <c r="D19" s="21">
        <f>SUM(Orçamento!I30:I36)</f>
        <v>0</v>
      </c>
      <c r="E19" s="139" t="e">
        <f t="shared" ref="E19:E26" si="2">D19/$D$100</f>
        <v>#DIV/0!</v>
      </c>
      <c r="F19" s="39">
        <v>1</v>
      </c>
      <c r="G19" s="40">
        <f t="shared" ref="G19:K22" si="3">(F19*$D19)</f>
        <v>0</v>
      </c>
      <c r="H19" s="39"/>
      <c r="I19" s="40"/>
      <c r="J19" s="39"/>
      <c r="K19" s="40"/>
      <c r="L19" s="39"/>
      <c r="M19" s="40"/>
    </row>
    <row r="20" spans="1:13" s="11" customFormat="1" ht="27" customHeight="1" outlineLevel="1">
      <c r="A20" s="189" t="s">
        <v>103</v>
      </c>
      <c r="B20" s="190"/>
      <c r="C20" s="138" t="str">
        <f>Orçamento!D37</f>
        <v>COBERTURA</v>
      </c>
      <c r="D20" s="21">
        <f>SUM(Orçamento!I38:I42)</f>
        <v>0</v>
      </c>
      <c r="E20" s="139" t="e">
        <f t="shared" si="2"/>
        <v>#DIV/0!</v>
      </c>
      <c r="F20" s="39"/>
      <c r="G20" s="40"/>
      <c r="H20" s="39">
        <v>1</v>
      </c>
      <c r="I20" s="40">
        <f t="shared" si="3"/>
        <v>0</v>
      </c>
      <c r="J20" s="39"/>
      <c r="K20" s="40"/>
      <c r="L20" s="39"/>
      <c r="M20" s="40"/>
    </row>
    <row r="21" spans="1:13" s="11" customFormat="1" ht="27" customHeight="1" outlineLevel="1">
      <c r="A21" s="189" t="s">
        <v>104</v>
      </c>
      <c r="B21" s="190"/>
      <c r="C21" s="138" t="str">
        <f>Orçamento!D43</f>
        <v>PROLONGAMENTO DA PASSARELA DE POLICARBONATO</v>
      </c>
      <c r="D21" s="21">
        <f>SUM(Orçamento!I44:I46)</f>
        <v>0</v>
      </c>
      <c r="E21" s="139" t="e">
        <f t="shared" si="2"/>
        <v>#DIV/0!</v>
      </c>
      <c r="F21" s="39"/>
      <c r="G21" s="40"/>
      <c r="H21" s="39">
        <v>1</v>
      </c>
      <c r="I21" s="40">
        <f t="shared" si="3"/>
        <v>0</v>
      </c>
      <c r="J21" s="39"/>
      <c r="K21" s="40"/>
      <c r="L21" s="39"/>
      <c r="M21" s="40"/>
    </row>
    <row r="22" spans="1:13" s="11" customFormat="1" ht="27" customHeight="1" outlineLevel="1">
      <c r="A22" s="189" t="s">
        <v>105</v>
      </c>
      <c r="B22" s="190"/>
      <c r="C22" s="138" t="str">
        <f>Orçamento!D47</f>
        <v>PINTURA DA ESTRUTURA</v>
      </c>
      <c r="D22" s="21">
        <f>SUM(Orçamento!I48)</f>
        <v>0</v>
      </c>
      <c r="E22" s="139" t="e">
        <f t="shared" si="2"/>
        <v>#DIV/0!</v>
      </c>
      <c r="F22" s="39"/>
      <c r="G22" s="40"/>
      <c r="H22" s="39"/>
      <c r="I22" s="40"/>
      <c r="J22" s="39">
        <v>1</v>
      </c>
      <c r="K22" s="40">
        <f t="shared" si="3"/>
        <v>0</v>
      </c>
      <c r="L22" s="39"/>
      <c r="M22" s="40"/>
    </row>
    <row r="23" spans="1:13" s="11" customFormat="1" ht="24.75" customHeight="1">
      <c r="A23" s="193" t="s">
        <v>36</v>
      </c>
      <c r="B23" s="194"/>
      <c r="C23" s="135" t="str">
        <f>Orçamento!D50</f>
        <v>PAVIMENTO</v>
      </c>
      <c r="D23" s="136">
        <f>SUM(D24:D26)</f>
        <v>0</v>
      </c>
      <c r="E23" s="137" t="e">
        <f>D23/$D$100</f>
        <v>#DIV/0!</v>
      </c>
      <c r="F23" s="202"/>
      <c r="G23" s="203"/>
      <c r="H23" s="202"/>
      <c r="I23" s="203"/>
      <c r="J23" s="202"/>
      <c r="K23" s="203"/>
      <c r="L23" s="202"/>
      <c r="M23" s="203"/>
    </row>
    <row r="24" spans="1:13" s="11" customFormat="1" ht="27" customHeight="1" outlineLevel="1">
      <c r="A24" s="189" t="s">
        <v>112</v>
      </c>
      <c r="B24" s="190"/>
      <c r="C24" s="138" t="str">
        <f>Orçamento!D51</f>
        <v>CANTEIROS</v>
      </c>
      <c r="D24" s="21">
        <f>SUM(Orçamento!I52:I54)</f>
        <v>0</v>
      </c>
      <c r="E24" s="139" t="e">
        <f t="shared" si="2"/>
        <v>#DIV/0!</v>
      </c>
      <c r="F24" s="39"/>
      <c r="G24" s="40"/>
      <c r="H24" s="39"/>
      <c r="I24" s="40"/>
      <c r="J24" s="39">
        <v>1</v>
      </c>
      <c r="K24" s="40">
        <f t="shared" ref="K24:M28" si="4">(J24*$D24)</f>
        <v>0</v>
      </c>
      <c r="L24" s="39"/>
      <c r="M24" s="40"/>
    </row>
    <row r="25" spans="1:13" s="11" customFormat="1" ht="27" customHeight="1" outlineLevel="1">
      <c r="A25" s="189" t="s">
        <v>113</v>
      </c>
      <c r="B25" s="190"/>
      <c r="C25" s="138" t="str">
        <f>Orçamento!D55</f>
        <v>PISO INTERTRAVADO</v>
      </c>
      <c r="D25" s="21">
        <f>SUM(Orçamento!I56)</f>
        <v>0</v>
      </c>
      <c r="E25" s="139" t="e">
        <f t="shared" si="2"/>
        <v>#DIV/0!</v>
      </c>
      <c r="F25" s="39"/>
      <c r="G25" s="40"/>
      <c r="H25" s="39"/>
      <c r="I25" s="40"/>
      <c r="J25" s="39"/>
      <c r="K25" s="40"/>
      <c r="L25" s="39">
        <v>1</v>
      </c>
      <c r="M25" s="40">
        <f t="shared" si="4"/>
        <v>0</v>
      </c>
    </row>
    <row r="26" spans="1:13" s="11" customFormat="1" ht="27" customHeight="1" outlineLevel="1">
      <c r="A26" s="189" t="s">
        <v>264</v>
      </c>
      <c r="B26" s="190"/>
      <c r="C26" s="138" t="str">
        <f>Orçamento!D57</f>
        <v>PISO PASSARELA (PROLONGAMENTO)</v>
      </c>
      <c r="D26" s="21">
        <f>SUM(Orçamento!I58:I60)</f>
        <v>0</v>
      </c>
      <c r="E26" s="139" t="e">
        <f t="shared" si="2"/>
        <v>#DIV/0!</v>
      </c>
      <c r="F26" s="39"/>
      <c r="G26" s="40"/>
      <c r="H26" s="39"/>
      <c r="I26" s="40"/>
      <c r="J26" s="39"/>
      <c r="K26" s="40"/>
      <c r="L26" s="39">
        <v>1</v>
      </c>
      <c r="M26" s="40">
        <f t="shared" si="4"/>
        <v>0</v>
      </c>
    </row>
    <row r="27" spans="1:13" s="145" customFormat="1" ht="30" customHeight="1">
      <c r="A27" s="140" t="s">
        <v>75</v>
      </c>
      <c r="B27" s="141"/>
      <c r="C27" s="142" t="str">
        <f>Orçamento!D64</f>
        <v>REVESTIMENTO/FECHAMENTOS EM ACM</v>
      </c>
      <c r="D27" s="143">
        <f>SUM(D28)</f>
        <v>0</v>
      </c>
      <c r="E27" s="144" t="e">
        <f>D27/$D$100</f>
        <v>#DIV/0!</v>
      </c>
      <c r="F27" s="200"/>
      <c r="G27" s="201"/>
      <c r="H27" s="200"/>
      <c r="I27" s="201"/>
      <c r="J27" s="200"/>
      <c r="K27" s="201"/>
      <c r="L27" s="200"/>
      <c r="M27" s="201"/>
    </row>
    <row r="28" spans="1:13" s="11" customFormat="1" ht="27" customHeight="1" outlineLevel="1">
      <c r="A28" s="189" t="s">
        <v>37</v>
      </c>
      <c r="B28" s="190"/>
      <c r="C28" s="138" t="s">
        <v>87</v>
      </c>
      <c r="D28" s="21">
        <f>Orçamento!I65</f>
        <v>0</v>
      </c>
      <c r="E28" s="139" t="e">
        <f>D28/$D$100</f>
        <v>#DIV/0!</v>
      </c>
      <c r="F28" s="39"/>
      <c r="G28" s="40"/>
      <c r="H28" s="39"/>
      <c r="I28" s="40"/>
      <c r="J28" s="39"/>
      <c r="K28" s="40"/>
      <c r="L28" s="39">
        <v>1</v>
      </c>
      <c r="M28" s="40">
        <f t="shared" si="4"/>
        <v>0</v>
      </c>
    </row>
    <row r="29" spans="1:13" s="145" customFormat="1" ht="30" customHeight="1">
      <c r="A29" s="140" t="s">
        <v>86</v>
      </c>
      <c r="B29" s="141"/>
      <c r="C29" s="142" t="str">
        <f>Orçamento!D68</f>
        <v>SERVIÇOS INTERNOS - ANDAR SUPERIOR</v>
      </c>
      <c r="D29" s="143">
        <f>SUM(D30+D34+D39)</f>
        <v>0</v>
      </c>
      <c r="E29" s="144" t="e">
        <f>D29/$D$100</f>
        <v>#DIV/0!</v>
      </c>
      <c r="F29" s="200"/>
      <c r="G29" s="201"/>
      <c r="H29" s="200"/>
      <c r="I29" s="201"/>
      <c r="J29" s="200"/>
      <c r="K29" s="201"/>
      <c r="L29" s="200"/>
      <c r="M29" s="201"/>
    </row>
    <row r="30" spans="1:13" s="11" customFormat="1" ht="24.75" customHeight="1">
      <c r="A30" s="193" t="s">
        <v>38</v>
      </c>
      <c r="B30" s="194"/>
      <c r="C30" s="135" t="str">
        <f>Orçamento!D69</f>
        <v>SALAS ABERTAS E ESCADA</v>
      </c>
      <c r="D30" s="136">
        <f>SUM(D31:D33)</f>
        <v>0</v>
      </c>
      <c r="E30" s="137" t="e">
        <f>D30/$D$100</f>
        <v>#DIV/0!</v>
      </c>
      <c r="F30" s="202"/>
      <c r="G30" s="203"/>
      <c r="H30" s="202"/>
      <c r="I30" s="203"/>
      <c r="J30" s="202"/>
      <c r="K30" s="203"/>
      <c r="L30" s="202"/>
      <c r="M30" s="203"/>
    </row>
    <row r="31" spans="1:13" s="11" customFormat="1" ht="27" customHeight="1" outlineLevel="1">
      <c r="A31" s="189" t="s">
        <v>270</v>
      </c>
      <c r="B31" s="190"/>
      <c r="C31" s="138" t="str">
        <f>Orçamento!D70</f>
        <v>LIMPEZAS E REMOÇÕES</v>
      </c>
      <c r="D31" s="21">
        <f>SUM(Orçamento!I71)</f>
        <v>0</v>
      </c>
      <c r="E31" s="139" t="e">
        <f t="shared" ref="E31:E44" si="5">D31/$D$100</f>
        <v>#DIV/0!</v>
      </c>
      <c r="F31" s="39">
        <v>1</v>
      </c>
      <c r="G31" s="40">
        <f t="shared" ref="G31" si="6">(F31*$D31)</f>
        <v>0</v>
      </c>
      <c r="H31" s="39"/>
      <c r="I31" s="40"/>
      <c r="J31" s="39"/>
      <c r="K31" s="40"/>
      <c r="L31" s="39"/>
      <c r="M31" s="40"/>
    </row>
    <row r="32" spans="1:13" s="11" customFormat="1" ht="27" customHeight="1" outlineLevel="1">
      <c r="A32" s="189" t="s">
        <v>271</v>
      </c>
      <c r="B32" s="190"/>
      <c r="C32" s="138" t="str">
        <f>Orçamento!D72</f>
        <v>ADEQUAÇÕES E REPAROS</v>
      </c>
      <c r="D32" s="21">
        <f>SUM(Orçamento!I73:I74)</f>
        <v>0</v>
      </c>
      <c r="E32" s="139" t="e">
        <f t="shared" si="5"/>
        <v>#DIV/0!</v>
      </c>
      <c r="F32" s="39"/>
      <c r="G32" s="40"/>
      <c r="H32" s="39">
        <v>1</v>
      </c>
      <c r="I32" s="40">
        <f t="shared" ref="I32:K33" si="7">(H32*$D32)</f>
        <v>0</v>
      </c>
      <c r="J32" s="39"/>
      <c r="K32" s="40"/>
      <c r="L32" s="39"/>
      <c r="M32" s="40"/>
    </row>
    <row r="33" spans="1:13" s="11" customFormat="1" ht="27" customHeight="1" outlineLevel="1">
      <c r="A33" s="189" t="s">
        <v>272</v>
      </c>
      <c r="B33" s="190"/>
      <c r="C33" s="138" t="str">
        <f>Orçamento!D75</f>
        <v>REVESTIMENTOS E PINTURAS</v>
      </c>
      <c r="D33" s="21">
        <f>SUM(Orçamento!I76:I78)</f>
        <v>0</v>
      </c>
      <c r="E33" s="139" t="e">
        <f t="shared" si="5"/>
        <v>#DIV/0!</v>
      </c>
      <c r="F33" s="39"/>
      <c r="G33" s="40"/>
      <c r="H33" s="39"/>
      <c r="I33" s="40"/>
      <c r="J33" s="39">
        <v>1</v>
      </c>
      <c r="K33" s="40">
        <f t="shared" si="7"/>
        <v>0</v>
      </c>
      <c r="L33" s="39"/>
      <c r="M33" s="40"/>
    </row>
    <row r="34" spans="1:13" s="11" customFormat="1" ht="24.75" customHeight="1">
      <c r="A34" s="193" t="s">
        <v>25</v>
      </c>
      <c r="B34" s="194"/>
      <c r="C34" s="135" t="str">
        <f>Orçamento!D80</f>
        <v>SALA DE PROJEÇÃO</v>
      </c>
      <c r="D34" s="136">
        <f>SUM(D35:D38)</f>
        <v>0</v>
      </c>
      <c r="E34" s="137" t="e">
        <f>D34/$D$100</f>
        <v>#DIV/0!</v>
      </c>
      <c r="F34" s="202"/>
      <c r="G34" s="203"/>
      <c r="H34" s="202"/>
      <c r="I34" s="203"/>
      <c r="J34" s="202"/>
      <c r="K34" s="203"/>
      <c r="L34" s="202"/>
      <c r="M34" s="203"/>
    </row>
    <row r="35" spans="1:13" s="11" customFormat="1" ht="27" customHeight="1" outlineLevel="1">
      <c r="A35" s="189" t="s">
        <v>114</v>
      </c>
      <c r="B35" s="190"/>
      <c r="C35" s="138" t="str">
        <f>Orçamento!D81</f>
        <v>LIMPEZAS E REMOÇÕES</v>
      </c>
      <c r="D35" s="21">
        <f>SUM(Orçamento!I82:I83)</f>
        <v>0</v>
      </c>
      <c r="E35" s="139" t="e">
        <f t="shared" si="5"/>
        <v>#DIV/0!</v>
      </c>
      <c r="F35" s="39">
        <v>1</v>
      </c>
      <c r="G35" s="40">
        <f t="shared" ref="G35" si="8">(F35*$D35)</f>
        <v>0</v>
      </c>
      <c r="H35" s="39"/>
      <c r="I35" s="40"/>
      <c r="J35" s="39"/>
      <c r="K35" s="40"/>
      <c r="L35" s="39"/>
      <c r="M35" s="40"/>
    </row>
    <row r="36" spans="1:13" s="11" customFormat="1" ht="27" customHeight="1" outlineLevel="1">
      <c r="A36" s="189" t="s">
        <v>115</v>
      </c>
      <c r="B36" s="190"/>
      <c r="C36" s="138" t="str">
        <f>Orçamento!D84</f>
        <v>ADEQUAÇÕES E REPAROS</v>
      </c>
      <c r="D36" s="21">
        <f>SUM(Orçamento!I85:I87)</f>
        <v>0</v>
      </c>
      <c r="E36" s="139" t="e">
        <f t="shared" si="5"/>
        <v>#DIV/0!</v>
      </c>
      <c r="F36" s="39"/>
      <c r="G36" s="40"/>
      <c r="H36" s="39"/>
      <c r="I36" s="40"/>
      <c r="J36" s="39">
        <v>1</v>
      </c>
      <c r="K36" s="40">
        <f t="shared" ref="I36:K38" si="9">(J36*$D36)</f>
        <v>0</v>
      </c>
      <c r="L36" s="39"/>
      <c r="M36" s="40"/>
    </row>
    <row r="37" spans="1:13" s="11" customFormat="1" ht="27" customHeight="1" outlineLevel="1">
      <c r="A37" s="189" t="s">
        <v>274</v>
      </c>
      <c r="B37" s="190"/>
      <c r="C37" s="138" t="str">
        <f>Orçamento!D88</f>
        <v>ESQUADRIAS</v>
      </c>
      <c r="D37" s="21">
        <f>SUM(Orçamento!I89:I90)</f>
        <v>0</v>
      </c>
      <c r="E37" s="139" t="e">
        <f t="shared" si="5"/>
        <v>#DIV/0!</v>
      </c>
      <c r="F37" s="39"/>
      <c r="G37" s="40"/>
      <c r="H37" s="39">
        <v>1</v>
      </c>
      <c r="I37" s="40">
        <f t="shared" si="9"/>
        <v>0</v>
      </c>
      <c r="J37" s="39"/>
      <c r="K37" s="40"/>
      <c r="L37" s="39"/>
      <c r="M37" s="40"/>
    </row>
    <row r="38" spans="1:13" s="11" customFormat="1" ht="27" customHeight="1" outlineLevel="1">
      <c r="A38" s="189" t="s">
        <v>275</v>
      </c>
      <c r="B38" s="190"/>
      <c r="C38" s="138" t="str">
        <f>Orçamento!D91</f>
        <v>REVESTIMENTOS E PINTURAS</v>
      </c>
      <c r="D38" s="21">
        <f>SUM(Orçamento!I92:I97)</f>
        <v>0</v>
      </c>
      <c r="E38" s="139" t="e">
        <f t="shared" si="5"/>
        <v>#DIV/0!</v>
      </c>
      <c r="F38" s="39"/>
      <c r="G38" s="40"/>
      <c r="H38" s="39"/>
      <c r="I38" s="40"/>
      <c r="J38" s="39">
        <v>1</v>
      </c>
      <c r="K38" s="40">
        <f t="shared" si="9"/>
        <v>0</v>
      </c>
      <c r="L38" s="39"/>
      <c r="M38" s="40"/>
    </row>
    <row r="39" spans="1:13" s="11" customFormat="1" ht="24.75" customHeight="1">
      <c r="A39" s="193" t="s">
        <v>269</v>
      </c>
      <c r="B39" s="194"/>
      <c r="C39" s="135" t="str">
        <f>Orçamento!D99</f>
        <v>BANHEIROS</v>
      </c>
      <c r="D39" s="136">
        <f>SUM(D40:D44)</f>
        <v>0</v>
      </c>
      <c r="E39" s="137" t="e">
        <f>D39/$D$100</f>
        <v>#DIV/0!</v>
      </c>
      <c r="F39" s="202"/>
      <c r="G39" s="203"/>
      <c r="H39" s="202"/>
      <c r="I39" s="203"/>
      <c r="J39" s="202"/>
      <c r="K39" s="203"/>
      <c r="L39" s="202"/>
      <c r="M39" s="203"/>
    </row>
    <row r="40" spans="1:13" s="11" customFormat="1" ht="27" customHeight="1" outlineLevel="1">
      <c r="A40" s="189" t="s">
        <v>114</v>
      </c>
      <c r="B40" s="190"/>
      <c r="C40" s="138" t="str">
        <f>Orçamento!D100</f>
        <v>LIMPEZAS E REMOÇÕES</v>
      </c>
      <c r="D40" s="21">
        <f>SUM(Orçamento!I101:I102)</f>
        <v>0</v>
      </c>
      <c r="E40" s="139" t="e">
        <f t="shared" si="5"/>
        <v>#DIV/0!</v>
      </c>
      <c r="F40" s="39">
        <v>1</v>
      </c>
      <c r="G40" s="40">
        <f t="shared" ref="G40" si="10">(F40*$D40)</f>
        <v>0</v>
      </c>
      <c r="H40" s="39"/>
      <c r="I40" s="40"/>
      <c r="J40" s="39"/>
      <c r="K40" s="40"/>
      <c r="L40" s="39"/>
      <c r="M40" s="40"/>
    </row>
    <row r="41" spans="1:13" s="11" customFormat="1" ht="27" customHeight="1" outlineLevel="1">
      <c r="A41" s="189" t="s">
        <v>115</v>
      </c>
      <c r="B41" s="190"/>
      <c r="C41" s="138" t="str">
        <f>Orçamento!D103</f>
        <v>ADEQUAÇÕES E REPAROS</v>
      </c>
      <c r="D41" s="21">
        <f>SUM(Orçamento!I104)</f>
        <v>0</v>
      </c>
      <c r="E41" s="139" t="e">
        <f t="shared" si="5"/>
        <v>#DIV/0!</v>
      </c>
      <c r="F41" s="39"/>
      <c r="G41" s="40"/>
      <c r="H41" s="39"/>
      <c r="I41" s="40"/>
      <c r="J41" s="39">
        <v>1</v>
      </c>
      <c r="K41" s="40">
        <f t="shared" ref="I41:K44" si="11">(J41*$D41)</f>
        <v>0</v>
      </c>
      <c r="L41" s="39"/>
      <c r="M41" s="40"/>
    </row>
    <row r="42" spans="1:13" s="11" customFormat="1" ht="27" customHeight="1" outlineLevel="1">
      <c r="A42" s="189" t="s">
        <v>274</v>
      </c>
      <c r="B42" s="190"/>
      <c r="C42" s="138" t="str">
        <f>Orçamento!D105</f>
        <v>ESQUADRIAS</v>
      </c>
      <c r="D42" s="21">
        <f>SUM(Orçamento!I106)</f>
        <v>0</v>
      </c>
      <c r="E42" s="139" t="e">
        <f t="shared" si="5"/>
        <v>#DIV/0!</v>
      </c>
      <c r="F42" s="39"/>
      <c r="G42" s="40"/>
      <c r="H42" s="39">
        <v>1</v>
      </c>
      <c r="I42" s="40">
        <f t="shared" si="11"/>
        <v>0</v>
      </c>
      <c r="J42" s="39"/>
      <c r="K42" s="40"/>
      <c r="L42" s="39"/>
      <c r="M42" s="40"/>
    </row>
    <row r="43" spans="1:13" s="11" customFormat="1" ht="27" customHeight="1" outlineLevel="1">
      <c r="A43" s="189" t="s">
        <v>275</v>
      </c>
      <c r="B43" s="190"/>
      <c r="C43" s="138" t="str">
        <f>Orçamento!D107</f>
        <v>COMPONENTES E ACESSÓRIOS</v>
      </c>
      <c r="D43" s="21">
        <f>SUM(Orçamento!I108:I113)</f>
        <v>0</v>
      </c>
      <c r="E43" s="139" t="e">
        <f t="shared" si="5"/>
        <v>#DIV/0!</v>
      </c>
      <c r="F43" s="39"/>
      <c r="G43" s="40"/>
      <c r="H43" s="39"/>
      <c r="I43" s="40"/>
      <c r="J43" s="39">
        <v>1</v>
      </c>
      <c r="K43" s="40">
        <f t="shared" si="11"/>
        <v>0</v>
      </c>
      <c r="L43" s="39"/>
      <c r="M43" s="40"/>
    </row>
    <row r="44" spans="1:13" s="11" customFormat="1" ht="27" customHeight="1" outlineLevel="1">
      <c r="A44" s="189" t="s">
        <v>276</v>
      </c>
      <c r="B44" s="190"/>
      <c r="C44" s="138" t="str">
        <f>Orçamento!D114</f>
        <v>REVESTIMENTOS E PINTURAS</v>
      </c>
      <c r="D44" s="21">
        <f>SUM(Orçamento!I115:I117)</f>
        <v>0</v>
      </c>
      <c r="E44" s="139" t="e">
        <f t="shared" si="5"/>
        <v>#DIV/0!</v>
      </c>
      <c r="F44" s="39"/>
      <c r="G44" s="40"/>
      <c r="H44" s="39"/>
      <c r="I44" s="40"/>
      <c r="J44" s="39">
        <v>1</v>
      </c>
      <c r="K44" s="40">
        <f t="shared" si="11"/>
        <v>0</v>
      </c>
      <c r="L44" s="39"/>
      <c r="M44" s="40"/>
    </row>
    <row r="45" spans="1:13" s="145" customFormat="1" ht="30" customHeight="1">
      <c r="A45" s="140" t="s">
        <v>119</v>
      </c>
      <c r="B45" s="141"/>
      <c r="C45" s="142" t="str">
        <f>Orçamento!D121</f>
        <v>SERVIÇOS INTERNOS - ANDAR INFERIOR</v>
      </c>
      <c r="D45" s="143">
        <f>SUM(D46+D51+D56+D61+D67+D71)</f>
        <v>0</v>
      </c>
      <c r="E45" s="144" t="e">
        <f t="shared" ref="E45:E84" si="12">D45/$D$100</f>
        <v>#DIV/0!</v>
      </c>
      <c r="F45" s="200"/>
      <c r="G45" s="201"/>
      <c r="H45" s="200"/>
      <c r="I45" s="201"/>
      <c r="J45" s="200"/>
      <c r="K45" s="201"/>
      <c r="L45" s="200"/>
      <c r="M45" s="201"/>
    </row>
    <row r="46" spans="1:13" s="11" customFormat="1" ht="24.75" customHeight="1">
      <c r="A46" s="193" t="s">
        <v>39</v>
      </c>
      <c r="B46" s="194"/>
      <c r="C46" s="135" t="str">
        <f>Orçamento!D122</f>
        <v>HALL DE ENTRADA E BILHETERIA</v>
      </c>
      <c r="D46" s="136">
        <f>SUM(D47:D50)</f>
        <v>0</v>
      </c>
      <c r="E46" s="137" t="e">
        <f t="shared" si="12"/>
        <v>#DIV/0!</v>
      </c>
      <c r="F46" s="202"/>
      <c r="G46" s="203"/>
      <c r="H46" s="202"/>
      <c r="I46" s="203"/>
      <c r="J46" s="202"/>
      <c r="K46" s="203"/>
      <c r="L46" s="202"/>
      <c r="M46" s="203"/>
    </row>
    <row r="47" spans="1:13" s="11" customFormat="1" ht="27" customHeight="1" outlineLevel="1">
      <c r="A47" s="189" t="s">
        <v>215</v>
      </c>
      <c r="B47" s="190"/>
      <c r="C47" s="138" t="str">
        <f>Orçamento!D123</f>
        <v>LIMPEZAS E REMOÇÕES</v>
      </c>
      <c r="D47" s="21">
        <f>SUM(Orçamento!I124:I125)</f>
        <v>0</v>
      </c>
      <c r="E47" s="139" t="e">
        <f t="shared" si="12"/>
        <v>#DIV/0!</v>
      </c>
      <c r="F47" s="39">
        <v>1</v>
      </c>
      <c r="G47" s="40">
        <f t="shared" ref="G47" si="13">(F47*$D47)</f>
        <v>0</v>
      </c>
      <c r="H47" s="39"/>
      <c r="I47" s="40"/>
      <c r="J47" s="39"/>
      <c r="K47" s="40"/>
      <c r="L47" s="39"/>
      <c r="M47" s="40"/>
    </row>
    <row r="48" spans="1:13" s="11" customFormat="1" ht="27" customHeight="1" outlineLevel="1">
      <c r="A48" s="189" t="s">
        <v>216</v>
      </c>
      <c r="B48" s="190"/>
      <c r="C48" s="138" t="str">
        <f>Orçamento!D126</f>
        <v>ADEQUAÇÕES E REPAROS</v>
      </c>
      <c r="D48" s="21">
        <f>SUM(Orçamento!I127:I127)</f>
        <v>0</v>
      </c>
      <c r="E48" s="139" t="e">
        <f t="shared" si="12"/>
        <v>#DIV/0!</v>
      </c>
      <c r="F48" s="39"/>
      <c r="G48" s="40"/>
      <c r="H48" s="39"/>
      <c r="I48" s="40"/>
      <c r="J48" s="39">
        <v>1</v>
      </c>
      <c r="K48" s="40">
        <f t="shared" ref="I48:K49" si="14">(J48*$D48)</f>
        <v>0</v>
      </c>
      <c r="L48" s="39"/>
      <c r="M48" s="40"/>
    </row>
    <row r="49" spans="1:13" s="11" customFormat="1" ht="27" customHeight="1" outlineLevel="1">
      <c r="A49" s="189" t="s">
        <v>217</v>
      </c>
      <c r="B49" s="190"/>
      <c r="C49" s="138" t="str">
        <f>Orçamento!D128</f>
        <v>ESQUADRIAS</v>
      </c>
      <c r="D49" s="21">
        <f>SUM(Orçamento!I129:I132)</f>
        <v>0</v>
      </c>
      <c r="E49" s="139" t="e">
        <f t="shared" si="12"/>
        <v>#DIV/0!</v>
      </c>
      <c r="F49" s="39"/>
      <c r="G49" s="40"/>
      <c r="H49" s="39">
        <v>1</v>
      </c>
      <c r="I49" s="40">
        <f t="shared" si="14"/>
        <v>0</v>
      </c>
      <c r="J49" s="39"/>
      <c r="K49" s="40"/>
      <c r="L49" s="39"/>
      <c r="M49" s="40"/>
    </row>
    <row r="50" spans="1:13" s="11" customFormat="1" ht="27" customHeight="1" outlineLevel="1">
      <c r="A50" s="189" t="s">
        <v>218</v>
      </c>
      <c r="B50" s="190"/>
      <c r="C50" s="138" t="str">
        <f>Orçamento!D133</f>
        <v>REVESTIMENTOS E PINTURAS</v>
      </c>
      <c r="D50" s="21">
        <f>SUM(Orçamento!I134:I138)</f>
        <v>0</v>
      </c>
      <c r="E50" s="139" t="e">
        <f t="shared" si="12"/>
        <v>#DIV/0!</v>
      </c>
      <c r="F50" s="39"/>
      <c r="G50" s="40"/>
      <c r="H50" s="39"/>
      <c r="I50" s="40"/>
      <c r="J50" s="39"/>
      <c r="K50" s="40"/>
      <c r="L50" s="39">
        <v>1</v>
      </c>
      <c r="M50" s="40">
        <f t="shared" ref="M50" si="15">(L50*$D50)</f>
        <v>0</v>
      </c>
    </row>
    <row r="51" spans="1:13" s="11" customFormat="1" ht="24.75" customHeight="1">
      <c r="A51" s="193" t="s">
        <v>40</v>
      </c>
      <c r="B51" s="194"/>
      <c r="C51" s="135" t="str">
        <f>Orçamento!D140</f>
        <v>SANITÁRIOS EXTERNOS PCD FEMININO E MASCULINO</v>
      </c>
      <c r="D51" s="136">
        <f>SUM(D52:D55)</f>
        <v>0</v>
      </c>
      <c r="E51" s="137" t="e">
        <f t="shared" si="12"/>
        <v>#DIV/0!</v>
      </c>
      <c r="F51" s="202"/>
      <c r="G51" s="203"/>
      <c r="H51" s="202"/>
      <c r="I51" s="203"/>
      <c r="J51" s="202"/>
      <c r="K51" s="203"/>
      <c r="L51" s="202"/>
      <c r="M51" s="203"/>
    </row>
    <row r="52" spans="1:13" s="11" customFormat="1" ht="27" customHeight="1" outlineLevel="1">
      <c r="A52" s="189" t="s">
        <v>219</v>
      </c>
      <c r="B52" s="190"/>
      <c r="C52" s="138" t="str">
        <f>Orçamento!D141</f>
        <v>LIMPEZAS E REMOÇÕES</v>
      </c>
      <c r="D52" s="21">
        <f>SUM(Orçamento!I142:I143)</f>
        <v>0</v>
      </c>
      <c r="E52" s="139" t="e">
        <f t="shared" si="12"/>
        <v>#DIV/0!</v>
      </c>
      <c r="F52" s="39">
        <v>1</v>
      </c>
      <c r="G52" s="40">
        <f t="shared" ref="G52" si="16">(F52*$D52)</f>
        <v>0</v>
      </c>
      <c r="H52" s="39"/>
      <c r="I52" s="40"/>
      <c r="J52" s="39"/>
      <c r="K52" s="40"/>
      <c r="L52" s="39"/>
      <c r="M52" s="40"/>
    </row>
    <row r="53" spans="1:13" s="11" customFormat="1" ht="27" customHeight="1" outlineLevel="1">
      <c r="A53" s="189" t="s">
        <v>223</v>
      </c>
      <c r="B53" s="190"/>
      <c r="C53" s="138" t="str">
        <f>Orçamento!D144</f>
        <v>ADEQUAÇÕES E REPAROS</v>
      </c>
      <c r="D53" s="21">
        <f>SUM(Orçamento!I145:I145)</f>
        <v>0</v>
      </c>
      <c r="E53" s="139" t="e">
        <f t="shared" si="12"/>
        <v>#DIV/0!</v>
      </c>
      <c r="F53" s="39"/>
      <c r="G53" s="40"/>
      <c r="H53" s="39"/>
      <c r="I53" s="40"/>
      <c r="J53" s="39">
        <v>1</v>
      </c>
      <c r="K53" s="40">
        <f t="shared" ref="K53" si="17">(J53*$D53)</f>
        <v>0</v>
      </c>
      <c r="L53" s="39"/>
      <c r="M53" s="40"/>
    </row>
    <row r="54" spans="1:13" s="11" customFormat="1" ht="27" customHeight="1" outlineLevel="1">
      <c r="A54" s="189" t="s">
        <v>220</v>
      </c>
      <c r="B54" s="190"/>
      <c r="C54" s="138" t="str">
        <f>Orçamento!D146</f>
        <v>COMPONENTES E ACESSÓRIOS</v>
      </c>
      <c r="D54" s="21">
        <f>SUM(Orçamento!I147:I154)</f>
        <v>0</v>
      </c>
      <c r="E54" s="139" t="e">
        <f t="shared" si="12"/>
        <v>#DIV/0!</v>
      </c>
      <c r="F54" s="39"/>
      <c r="G54" s="40"/>
      <c r="H54" s="39"/>
      <c r="I54" s="40"/>
      <c r="J54" s="39"/>
      <c r="K54" s="40"/>
      <c r="L54" s="39">
        <v>1</v>
      </c>
      <c r="M54" s="40">
        <f t="shared" ref="M54:M55" si="18">(L54*$D54)</f>
        <v>0</v>
      </c>
    </row>
    <row r="55" spans="1:13" s="11" customFormat="1" ht="27" customHeight="1" outlineLevel="1">
      <c r="A55" s="189" t="s">
        <v>222</v>
      </c>
      <c r="B55" s="190"/>
      <c r="C55" s="138" t="str">
        <f>Orçamento!D155</f>
        <v>REVESTIMENTOS E PINTURAS</v>
      </c>
      <c r="D55" s="21">
        <f>SUM(Orçamento!I156:I157)</f>
        <v>0</v>
      </c>
      <c r="E55" s="139" t="e">
        <f t="shared" si="12"/>
        <v>#DIV/0!</v>
      </c>
      <c r="F55" s="39"/>
      <c r="G55" s="40"/>
      <c r="H55" s="39"/>
      <c r="I55" s="40"/>
      <c r="J55" s="39"/>
      <c r="K55" s="40"/>
      <c r="L55" s="39">
        <v>1</v>
      </c>
      <c r="M55" s="40">
        <f t="shared" si="18"/>
        <v>0</v>
      </c>
    </row>
    <row r="56" spans="1:13" s="11" customFormat="1" ht="24.75" customHeight="1">
      <c r="A56" s="193" t="s">
        <v>120</v>
      </c>
      <c r="B56" s="194"/>
      <c r="C56" s="135" t="str">
        <f>Orçamento!D159</f>
        <v>SANITÁRIOS EXTERNOS FEMININO E MASCULINO</v>
      </c>
      <c r="D56" s="136">
        <f>SUM(D57:D60)</f>
        <v>0</v>
      </c>
      <c r="E56" s="137" t="e">
        <f t="shared" si="12"/>
        <v>#DIV/0!</v>
      </c>
      <c r="F56" s="202"/>
      <c r="G56" s="203"/>
      <c r="H56" s="202"/>
      <c r="I56" s="203"/>
      <c r="J56" s="202"/>
      <c r="K56" s="203"/>
      <c r="L56" s="202"/>
      <c r="M56" s="203"/>
    </row>
    <row r="57" spans="1:13" s="11" customFormat="1" ht="27" customHeight="1" outlineLevel="1">
      <c r="A57" s="189" t="s">
        <v>226</v>
      </c>
      <c r="B57" s="190"/>
      <c r="C57" s="138" t="str">
        <f>Orçamento!D160</f>
        <v>LIMPEZAS E REMOÇÕES</v>
      </c>
      <c r="D57" s="21">
        <f>SUM(Orçamento!I161:I162)</f>
        <v>0</v>
      </c>
      <c r="E57" s="139" t="e">
        <f t="shared" si="12"/>
        <v>#DIV/0!</v>
      </c>
      <c r="F57" s="39">
        <v>1</v>
      </c>
      <c r="G57" s="40">
        <f t="shared" ref="G57" si="19">(F57*$D57)</f>
        <v>0</v>
      </c>
      <c r="H57" s="39"/>
      <c r="I57" s="40"/>
      <c r="J57" s="39"/>
      <c r="K57" s="40"/>
      <c r="L57" s="39"/>
      <c r="M57" s="40"/>
    </row>
    <row r="58" spans="1:13" s="11" customFormat="1" ht="27" customHeight="1" outlineLevel="1">
      <c r="A58" s="189" t="s">
        <v>230</v>
      </c>
      <c r="B58" s="190"/>
      <c r="C58" s="138" t="str">
        <f>Orçamento!D163</f>
        <v>ADEQUAÇÕES E REPAROS</v>
      </c>
      <c r="D58" s="21">
        <f>SUM(Orçamento!I164:I164)</f>
        <v>0</v>
      </c>
      <c r="E58" s="139" t="e">
        <f t="shared" si="12"/>
        <v>#DIV/0!</v>
      </c>
      <c r="F58" s="39"/>
      <c r="G58" s="40"/>
      <c r="H58" s="39"/>
      <c r="I58" s="40"/>
      <c r="J58" s="39">
        <v>1</v>
      </c>
      <c r="K58" s="40">
        <f t="shared" ref="K58" si="20">(J58*$D58)</f>
        <v>0</v>
      </c>
      <c r="L58" s="39"/>
      <c r="M58" s="40"/>
    </row>
    <row r="59" spans="1:13" s="11" customFormat="1" ht="27" customHeight="1" outlineLevel="1">
      <c r="A59" s="189" t="s">
        <v>227</v>
      </c>
      <c r="B59" s="190"/>
      <c r="C59" s="138" t="str">
        <f>Orçamento!D165</f>
        <v>COMPONENTES E ACESSÓRIOS</v>
      </c>
      <c r="D59" s="21">
        <f>SUM(Orçamento!I166:I170)</f>
        <v>0</v>
      </c>
      <c r="E59" s="139" t="e">
        <f t="shared" si="12"/>
        <v>#DIV/0!</v>
      </c>
      <c r="F59" s="39"/>
      <c r="G59" s="40"/>
      <c r="H59" s="39"/>
      <c r="I59" s="40"/>
      <c r="J59" s="39"/>
      <c r="K59" s="40"/>
      <c r="L59" s="39">
        <v>1</v>
      </c>
      <c r="M59" s="40">
        <f t="shared" ref="M59:M60" si="21">(L59*$D59)</f>
        <v>0</v>
      </c>
    </row>
    <row r="60" spans="1:13" s="11" customFormat="1" ht="27" customHeight="1" outlineLevel="1">
      <c r="A60" s="189" t="s">
        <v>229</v>
      </c>
      <c r="B60" s="190"/>
      <c r="C60" s="138" t="str">
        <f>Orçamento!D171</f>
        <v>REVESTIMENTOS E PINTURAS</v>
      </c>
      <c r="D60" s="21">
        <f>SUM(Orçamento!I172:I174)</f>
        <v>0</v>
      </c>
      <c r="E60" s="139" t="e">
        <f t="shared" si="12"/>
        <v>#DIV/0!</v>
      </c>
      <c r="F60" s="39"/>
      <c r="G60" s="40"/>
      <c r="H60" s="39"/>
      <c r="I60" s="40"/>
      <c r="J60" s="39"/>
      <c r="K60" s="40"/>
      <c r="L60" s="39">
        <v>1</v>
      </c>
      <c r="M60" s="40">
        <f t="shared" si="21"/>
        <v>0</v>
      </c>
    </row>
    <row r="61" spans="1:13" s="11" customFormat="1" ht="24.75" customHeight="1">
      <c r="A61" s="193" t="s">
        <v>303</v>
      </c>
      <c r="B61" s="194"/>
      <c r="C61" s="135" t="str">
        <f>Orçamento!D176</f>
        <v>CAMARIM (VESTIÁRIOS E BANHEIROS)</v>
      </c>
      <c r="D61" s="136">
        <f>SUM(D62:D66)</f>
        <v>0</v>
      </c>
      <c r="E61" s="137" t="e">
        <f t="shared" si="12"/>
        <v>#DIV/0!</v>
      </c>
      <c r="F61" s="202"/>
      <c r="G61" s="203"/>
      <c r="H61" s="202"/>
      <c r="I61" s="203"/>
      <c r="J61" s="202"/>
      <c r="K61" s="203"/>
      <c r="L61" s="202"/>
      <c r="M61" s="203"/>
    </row>
    <row r="62" spans="1:13" s="11" customFormat="1" ht="27" customHeight="1" outlineLevel="1">
      <c r="A62" s="189" t="s">
        <v>304</v>
      </c>
      <c r="B62" s="190"/>
      <c r="C62" s="138" t="str">
        <f>Orçamento!D177</f>
        <v>LIMPEZAS E REMOÇÕES</v>
      </c>
      <c r="D62" s="21">
        <f>SUM(Orçamento!I178:I181)</f>
        <v>0</v>
      </c>
      <c r="E62" s="139" t="e">
        <f t="shared" si="12"/>
        <v>#DIV/0!</v>
      </c>
      <c r="F62" s="39">
        <v>1</v>
      </c>
      <c r="G62" s="40">
        <f t="shared" ref="G62:G64" si="22">(F62*$D62)</f>
        <v>0</v>
      </c>
      <c r="H62" s="39"/>
      <c r="I62" s="40"/>
      <c r="J62" s="39"/>
      <c r="K62" s="40"/>
      <c r="L62" s="39"/>
      <c r="M62" s="40"/>
    </row>
    <row r="63" spans="1:13" s="11" customFormat="1" ht="27" customHeight="1" outlineLevel="1">
      <c r="A63" s="189" t="s">
        <v>305</v>
      </c>
      <c r="B63" s="190"/>
      <c r="C63" s="138" t="str">
        <f>Orçamento!D182</f>
        <v>ADEQUAÇÕES E REPAROS</v>
      </c>
      <c r="D63" s="21">
        <f>SUM(Orçamento!I183)</f>
        <v>0</v>
      </c>
      <c r="E63" s="139" t="e">
        <f t="shared" si="12"/>
        <v>#DIV/0!</v>
      </c>
      <c r="F63" s="39"/>
      <c r="G63" s="40"/>
      <c r="H63" s="39"/>
      <c r="I63" s="40"/>
      <c r="J63" s="39">
        <v>1</v>
      </c>
      <c r="K63" s="40">
        <f t="shared" ref="K63" si="23">(J63*$D63)</f>
        <v>0</v>
      </c>
      <c r="L63" s="39"/>
      <c r="M63" s="40"/>
    </row>
    <row r="64" spans="1:13" s="11" customFormat="1" ht="27" customHeight="1" outlineLevel="1">
      <c r="A64" s="189" t="s">
        <v>306</v>
      </c>
      <c r="B64" s="190"/>
      <c r="C64" s="138" t="str">
        <f>Orçamento!D184</f>
        <v>ESQUADRIAS</v>
      </c>
      <c r="D64" s="21">
        <f>SUM(Orçamento!I185:I189)</f>
        <v>0</v>
      </c>
      <c r="E64" s="139" t="e">
        <f t="shared" si="12"/>
        <v>#DIV/0!</v>
      </c>
      <c r="F64" s="39">
        <v>1</v>
      </c>
      <c r="G64" s="40">
        <f t="shared" si="22"/>
        <v>0</v>
      </c>
      <c r="H64" s="39"/>
      <c r="I64" s="40"/>
      <c r="J64" s="39"/>
      <c r="K64" s="40"/>
      <c r="L64" s="39"/>
      <c r="M64" s="40"/>
    </row>
    <row r="65" spans="1:13" s="11" customFormat="1" ht="27" customHeight="1" outlineLevel="1">
      <c r="A65" s="189" t="s">
        <v>307</v>
      </c>
      <c r="B65" s="190"/>
      <c r="C65" s="138" t="str">
        <f>Orçamento!D190</f>
        <v>COMPONENTES E ACESSÓRIOS</v>
      </c>
      <c r="D65" s="21">
        <f>SUM(Orçamento!I191:I204)</f>
        <v>0</v>
      </c>
      <c r="E65" s="139" t="e">
        <f t="shared" si="12"/>
        <v>#DIV/0!</v>
      </c>
      <c r="F65" s="39"/>
      <c r="G65" s="40"/>
      <c r="H65" s="39"/>
      <c r="I65" s="40"/>
      <c r="J65" s="39"/>
      <c r="K65" s="40"/>
      <c r="L65" s="39">
        <v>1</v>
      </c>
      <c r="M65" s="40">
        <f t="shared" ref="M65:M66" si="24">(L65*$D65)</f>
        <v>0</v>
      </c>
    </row>
    <row r="66" spans="1:13" s="11" customFormat="1" ht="27" customHeight="1" outlineLevel="1">
      <c r="A66" s="189" t="s">
        <v>332</v>
      </c>
      <c r="B66" s="190"/>
      <c r="C66" s="138" t="str">
        <f>Orçamento!D205</f>
        <v>REVESTIMENTOS E PINTURAS</v>
      </c>
      <c r="D66" s="21">
        <f>SUM(Orçamento!I206:I211)</f>
        <v>0</v>
      </c>
      <c r="E66" s="139" t="e">
        <f t="shared" si="12"/>
        <v>#DIV/0!</v>
      </c>
      <c r="F66" s="39"/>
      <c r="G66" s="40"/>
      <c r="H66" s="39"/>
      <c r="I66" s="40"/>
      <c r="J66" s="39"/>
      <c r="K66" s="40"/>
      <c r="L66" s="39">
        <v>1</v>
      </c>
      <c r="M66" s="40">
        <f t="shared" si="24"/>
        <v>0</v>
      </c>
    </row>
    <row r="67" spans="1:13" s="11" customFormat="1" ht="24.75" customHeight="1">
      <c r="A67" s="193" t="s">
        <v>308</v>
      </c>
      <c r="B67" s="194"/>
      <c r="C67" s="135" t="str">
        <f>Orçamento!D213</f>
        <v>PALCO</v>
      </c>
      <c r="D67" s="136">
        <f>SUM(D68:D70)</f>
        <v>0</v>
      </c>
      <c r="E67" s="137" t="e">
        <f t="shared" si="12"/>
        <v>#DIV/0!</v>
      </c>
      <c r="F67" s="202"/>
      <c r="G67" s="203"/>
      <c r="H67" s="202"/>
      <c r="I67" s="203"/>
      <c r="J67" s="202"/>
      <c r="K67" s="203"/>
      <c r="L67" s="202"/>
      <c r="M67" s="203"/>
    </row>
    <row r="68" spans="1:13" s="11" customFormat="1" ht="27" customHeight="1" outlineLevel="1">
      <c r="A68" s="189" t="s">
        <v>309</v>
      </c>
      <c r="B68" s="190"/>
      <c r="C68" s="138" t="str">
        <f>Orçamento!D214</f>
        <v>LIMPEZAS E REMOÇÕES</v>
      </c>
      <c r="D68" s="21">
        <f>SUM(Orçamento!I215)</f>
        <v>0</v>
      </c>
      <c r="E68" s="139" t="e">
        <f t="shared" si="12"/>
        <v>#DIV/0!</v>
      </c>
      <c r="F68" s="39">
        <v>1</v>
      </c>
      <c r="G68" s="40">
        <f t="shared" ref="G68:I69" si="25">(F68*$D68)</f>
        <v>0</v>
      </c>
      <c r="H68" s="39"/>
      <c r="I68" s="40"/>
      <c r="J68" s="39"/>
      <c r="K68" s="40"/>
      <c r="L68" s="39"/>
      <c r="M68" s="40"/>
    </row>
    <row r="69" spans="1:13" s="11" customFormat="1" ht="27" customHeight="1" outlineLevel="1">
      <c r="A69" s="189" t="s">
        <v>310</v>
      </c>
      <c r="B69" s="190"/>
      <c r="C69" s="138" t="str">
        <f>Orçamento!D216</f>
        <v>ADEQUAÇÕES E REPAROS</v>
      </c>
      <c r="D69" s="21">
        <f>SUM(Orçamento!I217)</f>
        <v>0</v>
      </c>
      <c r="E69" s="139" t="e">
        <f t="shared" si="12"/>
        <v>#DIV/0!</v>
      </c>
      <c r="F69" s="39"/>
      <c r="G69" s="40"/>
      <c r="H69" s="39">
        <v>1</v>
      </c>
      <c r="I69" s="40">
        <f t="shared" si="25"/>
        <v>0</v>
      </c>
      <c r="J69" s="39"/>
      <c r="K69" s="40"/>
      <c r="L69" s="39"/>
      <c r="M69" s="40"/>
    </row>
    <row r="70" spans="1:13" s="11" customFormat="1" ht="27" customHeight="1" outlineLevel="1">
      <c r="A70" s="189" t="s">
        <v>311</v>
      </c>
      <c r="B70" s="190"/>
      <c r="C70" s="138" t="str">
        <f>Orçamento!D218</f>
        <v>REVESTIMENTOS E PINTURAS</v>
      </c>
      <c r="D70" s="21">
        <f>SUM(Orçamento!I219:I220)</f>
        <v>0</v>
      </c>
      <c r="E70" s="139" t="e">
        <f t="shared" si="12"/>
        <v>#DIV/0!</v>
      </c>
      <c r="F70" s="39"/>
      <c r="G70" s="40"/>
      <c r="H70" s="39"/>
      <c r="I70" s="40"/>
      <c r="J70" s="39">
        <v>1</v>
      </c>
      <c r="K70" s="40">
        <f t="shared" ref="K70" si="26">(J70*$D70)</f>
        <v>0</v>
      </c>
      <c r="L70" s="39"/>
      <c r="M70" s="40"/>
    </row>
    <row r="71" spans="1:13" s="11" customFormat="1" ht="24.75" customHeight="1">
      <c r="A71" s="193" t="s">
        <v>381</v>
      </c>
      <c r="B71" s="194"/>
      <c r="C71" s="135" t="str">
        <f>Orçamento!D222</f>
        <v>AUDITÓRIO</v>
      </c>
      <c r="D71" s="136">
        <f>SUM(D72:D75)</f>
        <v>0</v>
      </c>
      <c r="E71" s="137" t="e">
        <f t="shared" si="12"/>
        <v>#DIV/0!</v>
      </c>
      <c r="F71" s="202"/>
      <c r="G71" s="203"/>
      <c r="H71" s="202"/>
      <c r="I71" s="203"/>
      <c r="J71" s="202"/>
      <c r="K71" s="203"/>
      <c r="L71" s="202"/>
      <c r="M71" s="203"/>
    </row>
    <row r="72" spans="1:13" s="11" customFormat="1" ht="27" customHeight="1" outlineLevel="1">
      <c r="A72" s="189" t="s">
        <v>382</v>
      </c>
      <c r="B72" s="190"/>
      <c r="C72" s="138" t="str">
        <f>Orçamento!D223</f>
        <v>LIMPEZAS E REMOÇÕES</v>
      </c>
      <c r="D72" s="21">
        <f>SUM(Orçamento!I224:I226)</f>
        <v>0</v>
      </c>
      <c r="E72" s="139" t="e">
        <f t="shared" si="12"/>
        <v>#DIV/0!</v>
      </c>
      <c r="F72" s="39">
        <v>1</v>
      </c>
      <c r="G72" s="40">
        <f t="shared" ref="G72" si="27">(F72*$D72)</f>
        <v>0</v>
      </c>
      <c r="H72" s="39"/>
      <c r="I72" s="40"/>
      <c r="J72" s="39"/>
      <c r="K72" s="40"/>
      <c r="L72" s="39"/>
      <c r="M72" s="40"/>
    </row>
    <row r="73" spans="1:13" s="11" customFormat="1" ht="27" customHeight="1" outlineLevel="1">
      <c r="A73" s="189" t="s">
        <v>383</v>
      </c>
      <c r="B73" s="190"/>
      <c r="C73" s="138" t="str">
        <f>Orçamento!D227</f>
        <v>ADEQUAÇÕES E REPAROS</v>
      </c>
      <c r="D73" s="21">
        <f>SUM(Orçamento!I228:I233)</f>
        <v>0</v>
      </c>
      <c r="E73" s="139" t="e">
        <f t="shared" si="12"/>
        <v>#DIV/0!</v>
      </c>
      <c r="F73" s="39"/>
      <c r="G73" s="40"/>
      <c r="H73" s="39"/>
      <c r="I73" s="40"/>
      <c r="J73" s="39">
        <v>1</v>
      </c>
      <c r="K73" s="40">
        <f t="shared" ref="K73:K75" si="28">(J73*$D73)</f>
        <v>0</v>
      </c>
      <c r="L73" s="39"/>
      <c r="M73" s="40"/>
    </row>
    <row r="74" spans="1:13" s="11" customFormat="1" ht="27" customHeight="1" outlineLevel="1">
      <c r="A74" s="189" t="s">
        <v>384</v>
      </c>
      <c r="B74" s="190"/>
      <c r="C74" s="138" t="str">
        <f>Orçamento!D234</f>
        <v>ESQUADRIAS</v>
      </c>
      <c r="D74" s="21">
        <f>SUM(Orçamento!I235)</f>
        <v>0</v>
      </c>
      <c r="E74" s="139" t="e">
        <f t="shared" si="12"/>
        <v>#DIV/0!</v>
      </c>
      <c r="F74" s="39"/>
      <c r="G74" s="40"/>
      <c r="H74" s="39">
        <v>1</v>
      </c>
      <c r="I74" s="40">
        <f t="shared" ref="I74" si="29">(H74*$D74)</f>
        <v>0</v>
      </c>
      <c r="J74" s="39"/>
      <c r="K74" s="40"/>
      <c r="L74" s="39"/>
      <c r="M74" s="40"/>
    </row>
    <row r="75" spans="1:13" s="11" customFormat="1" ht="27" customHeight="1" outlineLevel="1">
      <c r="A75" s="189" t="s">
        <v>385</v>
      </c>
      <c r="B75" s="190"/>
      <c r="C75" s="138" t="str">
        <f>Orçamento!D236</f>
        <v>REVESTIMENTOS E PINTURAS</v>
      </c>
      <c r="D75" s="21">
        <f>SUM(Orçamento!I237:I243)</f>
        <v>0</v>
      </c>
      <c r="E75" s="139" t="e">
        <f t="shared" si="12"/>
        <v>#DIV/0!</v>
      </c>
      <c r="F75" s="39"/>
      <c r="G75" s="40"/>
      <c r="H75" s="39"/>
      <c r="I75" s="40"/>
      <c r="J75" s="39">
        <v>1</v>
      </c>
      <c r="K75" s="40">
        <f t="shared" si="28"/>
        <v>0</v>
      </c>
      <c r="L75" s="39"/>
      <c r="M75" s="40"/>
    </row>
    <row r="76" spans="1:13" s="145" customFormat="1" ht="30" customHeight="1">
      <c r="A76" s="140" t="s">
        <v>379</v>
      </c>
      <c r="B76" s="141"/>
      <c r="C76" s="142" t="str">
        <f>Orçamento!D247</f>
        <v>SERVIÇOS EXTERNOS</v>
      </c>
      <c r="D76" s="143">
        <f>SUM(D77+D79+D81)</f>
        <v>0</v>
      </c>
      <c r="E76" s="144" t="e">
        <f t="shared" si="12"/>
        <v>#DIV/0!</v>
      </c>
      <c r="F76" s="200"/>
      <c r="G76" s="201"/>
      <c r="H76" s="200"/>
      <c r="I76" s="201"/>
      <c r="J76" s="200"/>
      <c r="K76" s="201"/>
      <c r="L76" s="200"/>
      <c r="M76" s="201"/>
    </row>
    <row r="77" spans="1:13" s="11" customFormat="1" ht="24.75" customHeight="1">
      <c r="A77" s="193" t="s">
        <v>375</v>
      </c>
      <c r="B77" s="194"/>
      <c r="C77" s="135" t="str">
        <f>Orçamento!D248</f>
        <v>ENTRADA DE ÁGUA</v>
      </c>
      <c r="D77" s="136">
        <f>SUM(D78)</f>
        <v>0</v>
      </c>
      <c r="E77" s="137" t="e">
        <f t="shared" si="12"/>
        <v>#DIV/0!</v>
      </c>
      <c r="F77" s="202"/>
      <c r="G77" s="203"/>
      <c r="H77" s="202"/>
      <c r="I77" s="203"/>
      <c r="J77" s="202"/>
      <c r="K77" s="203"/>
      <c r="L77" s="202"/>
      <c r="M77" s="203"/>
    </row>
    <row r="78" spans="1:13" s="11" customFormat="1" ht="27" customHeight="1" outlineLevel="1">
      <c r="A78" s="189" t="s">
        <v>709</v>
      </c>
      <c r="B78" s="190"/>
      <c r="C78" s="138" t="str">
        <f>Orçamento!D248</f>
        <v>ENTRADA DE ÁGUA</v>
      </c>
      <c r="D78" s="21">
        <f>SUM(Orçamento!I249:I254)</f>
        <v>0</v>
      </c>
      <c r="E78" s="139" t="e">
        <f t="shared" si="12"/>
        <v>#DIV/0!</v>
      </c>
      <c r="F78" s="39">
        <v>1</v>
      </c>
      <c r="G78" s="40">
        <f>(F78*$D78)</f>
        <v>0</v>
      </c>
      <c r="H78" s="39"/>
      <c r="I78" s="40"/>
      <c r="J78" s="39"/>
      <c r="K78" s="40"/>
      <c r="L78" s="39"/>
      <c r="M78" s="40"/>
    </row>
    <row r="79" spans="1:13" s="11" customFormat="1" ht="24.75" customHeight="1">
      <c r="A79" s="193" t="s">
        <v>376</v>
      </c>
      <c r="B79" s="194"/>
      <c r="C79" s="135" t="str">
        <f>Orçamento!D256</f>
        <v>PINTURA PAREDE EXTERNA</v>
      </c>
      <c r="D79" s="136">
        <f>SUM(D80)</f>
        <v>0</v>
      </c>
      <c r="E79" s="137" t="e">
        <f t="shared" si="12"/>
        <v>#DIV/0!</v>
      </c>
      <c r="F79" s="202"/>
      <c r="G79" s="203"/>
      <c r="H79" s="202"/>
      <c r="I79" s="203"/>
      <c r="J79" s="202"/>
      <c r="K79" s="203"/>
      <c r="L79" s="202"/>
      <c r="M79" s="203"/>
    </row>
    <row r="80" spans="1:13" s="11" customFormat="1" ht="27" customHeight="1" outlineLevel="1">
      <c r="A80" s="189" t="s">
        <v>690</v>
      </c>
      <c r="B80" s="190"/>
      <c r="C80" s="138" t="str">
        <f>Orçamento!D256</f>
        <v>PINTURA PAREDE EXTERNA</v>
      </c>
      <c r="D80" s="21">
        <f>SUM(Orçamento!I257)</f>
        <v>0</v>
      </c>
      <c r="E80" s="139" t="e">
        <f t="shared" si="12"/>
        <v>#DIV/0!</v>
      </c>
      <c r="F80" s="39"/>
      <c r="G80" s="40"/>
      <c r="H80" s="39"/>
      <c r="I80" s="40"/>
      <c r="J80" s="39">
        <v>1</v>
      </c>
      <c r="K80" s="40">
        <f>(J80*$D80)</f>
        <v>0</v>
      </c>
      <c r="L80" s="39"/>
      <c r="M80" s="40"/>
    </row>
    <row r="81" spans="1:13" s="11" customFormat="1" ht="24.75" customHeight="1">
      <c r="A81" s="193" t="s">
        <v>377</v>
      </c>
      <c r="B81" s="194"/>
      <c r="C81" s="135" t="str">
        <f>Orçamento!D259</f>
        <v>GRADIL</v>
      </c>
      <c r="D81" s="136">
        <f>SUM(D82:D83)</f>
        <v>0</v>
      </c>
      <c r="E81" s="137" t="e">
        <f t="shared" si="12"/>
        <v>#DIV/0!</v>
      </c>
      <c r="F81" s="202"/>
      <c r="G81" s="203"/>
      <c r="H81" s="202"/>
      <c r="I81" s="203"/>
      <c r="J81" s="202"/>
      <c r="K81" s="203"/>
      <c r="L81" s="202"/>
      <c r="M81" s="203"/>
    </row>
    <row r="82" spans="1:13" s="11" customFormat="1" ht="27" customHeight="1" outlineLevel="1">
      <c r="A82" s="189" t="s">
        <v>457</v>
      </c>
      <c r="B82" s="190"/>
      <c r="C82" s="138" t="str">
        <f>Orçamento!D260</f>
        <v>ESTRUTURA</v>
      </c>
      <c r="D82" s="21">
        <f>SUM(Orçamento!I261:I268)</f>
        <v>0</v>
      </c>
      <c r="E82" s="139" t="e">
        <f t="shared" si="12"/>
        <v>#DIV/0!</v>
      </c>
      <c r="F82" s="39">
        <v>1</v>
      </c>
      <c r="G82" s="40">
        <f t="shared" ref="G82" si="30">(F82*$D82)</f>
        <v>0</v>
      </c>
      <c r="H82" s="39"/>
      <c r="I82" s="40"/>
      <c r="J82" s="39"/>
      <c r="K82" s="40"/>
      <c r="L82" s="39"/>
      <c r="M82" s="40"/>
    </row>
    <row r="83" spans="1:13" s="11" customFormat="1" ht="27" customHeight="1" outlineLevel="1">
      <c r="A83" s="189" t="s">
        <v>458</v>
      </c>
      <c r="B83" s="190"/>
      <c r="C83" s="138" t="str">
        <f>Orçamento!D269</f>
        <v>GRADE</v>
      </c>
      <c r="D83" s="21">
        <f>SUM(Orçamento!I270:I271)</f>
        <v>0</v>
      </c>
      <c r="E83" s="139" t="e">
        <f t="shared" si="12"/>
        <v>#DIV/0!</v>
      </c>
      <c r="F83" s="39"/>
      <c r="G83" s="40"/>
      <c r="H83" s="39"/>
      <c r="I83" s="40"/>
      <c r="J83" s="39"/>
      <c r="K83" s="40"/>
      <c r="L83" s="39">
        <v>1</v>
      </c>
      <c r="M83" s="40">
        <f t="shared" ref="M83" si="31">(L83*$D83)</f>
        <v>0</v>
      </c>
    </row>
    <row r="84" spans="1:13" s="145" customFormat="1" ht="30" customHeight="1">
      <c r="A84" s="140" t="s">
        <v>397</v>
      </c>
      <c r="B84" s="141"/>
      <c r="C84" s="142" t="str">
        <f>Orçamento!D275</f>
        <v>INSTALAÇÕES ELÉTRICAS</v>
      </c>
      <c r="D84" s="143">
        <f>SUM(D85:D94)</f>
        <v>0</v>
      </c>
      <c r="E84" s="144" t="e">
        <f t="shared" si="12"/>
        <v>#DIV/0!</v>
      </c>
      <c r="F84" s="200"/>
      <c r="G84" s="201"/>
      <c r="H84" s="200"/>
      <c r="I84" s="201"/>
      <c r="J84" s="200"/>
      <c r="K84" s="201"/>
      <c r="L84" s="200"/>
      <c r="M84" s="201"/>
    </row>
    <row r="85" spans="1:13" s="11" customFormat="1" ht="27" customHeight="1" outlineLevel="1">
      <c r="A85" s="189" t="s">
        <v>401</v>
      </c>
      <c r="B85" s="190"/>
      <c r="C85" s="138" t="str">
        <f>Orçamento!D276</f>
        <v>REMOÇÕES E RETIRADAS</v>
      </c>
      <c r="D85" s="21">
        <f>SUM(Orçamento!I277:I280)</f>
        <v>0</v>
      </c>
      <c r="E85" s="139" t="e">
        <f t="shared" ref="E85:E99" si="32">D85/$D$100</f>
        <v>#DIV/0!</v>
      </c>
      <c r="F85" s="39">
        <v>1</v>
      </c>
      <c r="G85" s="40">
        <f t="shared" ref="G85:G94" si="33">(F85*$D85)</f>
        <v>0</v>
      </c>
      <c r="H85" s="39"/>
      <c r="I85" s="40"/>
      <c r="J85" s="39"/>
      <c r="K85" s="40"/>
      <c r="L85" s="39"/>
      <c r="M85" s="40"/>
    </row>
    <row r="86" spans="1:13" s="11" customFormat="1" ht="27" customHeight="1" outlineLevel="1">
      <c r="A86" s="189" t="s">
        <v>402</v>
      </c>
      <c r="B86" s="190"/>
      <c r="C86" s="138" t="str">
        <f>Orçamento!D282</f>
        <v>ACESSÓRIOS</v>
      </c>
      <c r="D86" s="21">
        <f>SUM(Orçamento!I283:I284)</f>
        <v>0</v>
      </c>
      <c r="E86" s="139" t="e">
        <f t="shared" si="32"/>
        <v>#DIV/0!</v>
      </c>
      <c r="F86" s="39">
        <v>1</v>
      </c>
      <c r="G86" s="40">
        <f t="shared" si="33"/>
        <v>0</v>
      </c>
      <c r="H86" s="39"/>
      <c r="I86" s="40"/>
      <c r="J86" s="39"/>
      <c r="K86" s="40"/>
      <c r="L86" s="39"/>
      <c r="M86" s="40"/>
    </row>
    <row r="87" spans="1:13" s="11" customFormat="1" ht="27" customHeight="1" outlineLevel="1">
      <c r="A87" s="189" t="s">
        <v>403</v>
      </c>
      <c r="B87" s="190"/>
      <c r="C87" s="138" t="str">
        <f>Orçamento!D286</f>
        <v>ELETRODUTOS E ELETROCALHA</v>
      </c>
      <c r="D87" s="21">
        <f>SUM(Orçamento!I287:I291)</f>
        <v>0</v>
      </c>
      <c r="E87" s="139" t="e">
        <f t="shared" si="32"/>
        <v>#DIV/0!</v>
      </c>
      <c r="F87" s="39">
        <v>1</v>
      </c>
      <c r="G87" s="40">
        <f t="shared" si="33"/>
        <v>0</v>
      </c>
      <c r="H87" s="39"/>
      <c r="I87" s="40"/>
      <c r="J87" s="39"/>
      <c r="K87" s="40"/>
      <c r="L87" s="39"/>
      <c r="M87" s="40"/>
    </row>
    <row r="88" spans="1:13" s="11" customFormat="1" ht="27" customHeight="1" outlineLevel="1">
      <c r="A88" s="189" t="s">
        <v>404</v>
      </c>
      <c r="B88" s="190"/>
      <c r="C88" s="138" t="str">
        <f>Orçamento!D293</f>
        <v>FIOS E CABOS</v>
      </c>
      <c r="D88" s="21">
        <f>SUM(Orçamento!I294:I311)</f>
        <v>0</v>
      </c>
      <c r="E88" s="139" t="e">
        <f t="shared" si="32"/>
        <v>#DIV/0!</v>
      </c>
      <c r="F88" s="39"/>
      <c r="G88" s="40"/>
      <c r="H88" s="39">
        <v>1</v>
      </c>
      <c r="I88" s="40">
        <f t="shared" ref="I88:K93" si="34">(H88*$D88)</f>
        <v>0</v>
      </c>
      <c r="J88" s="39"/>
      <c r="K88" s="40"/>
      <c r="L88" s="39"/>
      <c r="M88" s="40"/>
    </row>
    <row r="89" spans="1:13" s="11" customFormat="1" ht="27" customHeight="1" outlineLevel="1">
      <c r="A89" s="189" t="s">
        <v>405</v>
      </c>
      <c r="B89" s="190"/>
      <c r="C89" s="138" t="str">
        <f>Orçamento!D313</f>
        <v>DISPOSITIVO ELÉTRICO EMBUTIDO</v>
      </c>
      <c r="D89" s="21">
        <f>SUM(Orçamento!I314:I315)</f>
        <v>0</v>
      </c>
      <c r="E89" s="139" t="e">
        <f t="shared" si="32"/>
        <v>#DIV/0!</v>
      </c>
      <c r="F89" s="39"/>
      <c r="G89" s="40"/>
      <c r="H89" s="39"/>
      <c r="I89" s="40"/>
      <c r="J89" s="39">
        <v>1</v>
      </c>
      <c r="K89" s="40">
        <f t="shared" si="34"/>
        <v>0</v>
      </c>
      <c r="L89" s="39"/>
      <c r="M89" s="40"/>
    </row>
    <row r="90" spans="1:13" s="11" customFormat="1" ht="27" customHeight="1" outlineLevel="1">
      <c r="A90" s="189" t="s">
        <v>406</v>
      </c>
      <c r="B90" s="190"/>
      <c r="C90" s="138" t="str">
        <f>Orçamento!D317</f>
        <v>DISPOSITIVO DE PROTEÇÃO</v>
      </c>
      <c r="D90" s="21">
        <f>SUM(Orçamento!I318:I321)</f>
        <v>0</v>
      </c>
      <c r="E90" s="139" t="e">
        <f t="shared" si="32"/>
        <v>#DIV/0!</v>
      </c>
      <c r="F90" s="39"/>
      <c r="G90" s="40"/>
      <c r="H90" s="39"/>
      <c r="I90" s="40"/>
      <c r="J90" s="39">
        <v>1</v>
      </c>
      <c r="K90" s="40">
        <f t="shared" si="34"/>
        <v>0</v>
      </c>
      <c r="L90" s="39"/>
      <c r="M90" s="40"/>
    </row>
    <row r="91" spans="1:13" s="11" customFormat="1" ht="27" customHeight="1" outlineLevel="1">
      <c r="A91" s="189" t="s">
        <v>407</v>
      </c>
      <c r="B91" s="190"/>
      <c r="C91" s="138" t="str">
        <f>Orçamento!D323</f>
        <v>LUMINÁRIA, LÂMPADAS E ACESSÓRIOS</v>
      </c>
      <c r="D91" s="21">
        <f>SUM(Orçamento!I324:I332)</f>
        <v>0</v>
      </c>
      <c r="E91" s="139" t="e">
        <f t="shared" si="32"/>
        <v>#DIV/0!</v>
      </c>
      <c r="F91" s="39"/>
      <c r="G91" s="40"/>
      <c r="H91" s="39"/>
      <c r="I91" s="40"/>
      <c r="J91" s="39">
        <v>1</v>
      </c>
      <c r="K91" s="40">
        <f t="shared" ref="K91" si="35">(J91*$D91)</f>
        <v>0</v>
      </c>
      <c r="L91" s="39"/>
      <c r="M91" s="40"/>
    </row>
    <row r="92" spans="1:13" s="11" customFormat="1" ht="27" customHeight="1" outlineLevel="1">
      <c r="A92" s="189" t="s">
        <v>408</v>
      </c>
      <c r="B92" s="190"/>
      <c r="C92" s="138" t="str">
        <f>Orçamento!D334</f>
        <v>CAIXAS E QUADROS</v>
      </c>
      <c r="D92" s="21">
        <f>SUM(Orçamento!I335)</f>
        <v>0</v>
      </c>
      <c r="E92" s="139" t="e">
        <f t="shared" si="32"/>
        <v>#DIV/0!</v>
      </c>
      <c r="F92" s="39"/>
      <c r="G92" s="40"/>
      <c r="H92" s="39">
        <v>1</v>
      </c>
      <c r="I92" s="40">
        <f t="shared" si="34"/>
        <v>0</v>
      </c>
      <c r="J92" s="39"/>
      <c r="K92" s="40"/>
      <c r="L92" s="39"/>
      <c r="M92" s="40"/>
    </row>
    <row r="93" spans="1:13" s="11" customFormat="1" ht="27" customHeight="1" outlineLevel="1">
      <c r="A93" s="189" t="s">
        <v>409</v>
      </c>
      <c r="B93" s="190"/>
      <c r="C93" s="138" t="str">
        <f>Orçamento!D337</f>
        <v>ATERRAMENTO E SPDA</v>
      </c>
      <c r="D93" s="21">
        <f>SUM(Orçamento!I338:I346)</f>
        <v>0</v>
      </c>
      <c r="E93" s="139" t="e">
        <f t="shared" si="32"/>
        <v>#DIV/0!</v>
      </c>
      <c r="F93" s="39"/>
      <c r="G93" s="40"/>
      <c r="H93" s="39">
        <v>1</v>
      </c>
      <c r="I93" s="40">
        <f t="shared" si="34"/>
        <v>0</v>
      </c>
      <c r="J93" s="39"/>
      <c r="K93" s="40"/>
      <c r="L93" s="39"/>
      <c r="M93" s="40"/>
    </row>
    <row r="94" spans="1:13" s="11" customFormat="1" ht="27" customHeight="1" outlineLevel="1">
      <c r="A94" s="189" t="s">
        <v>410</v>
      </c>
      <c r="B94" s="190"/>
      <c r="C94" s="138" t="str">
        <f>Orçamento!D348</f>
        <v>REDE LÓGICA E TELEFONIA</v>
      </c>
      <c r="D94" s="21">
        <f>SUM(Orçamento!I349:I351)</f>
        <v>0</v>
      </c>
      <c r="E94" s="139" t="e">
        <f t="shared" si="32"/>
        <v>#DIV/0!</v>
      </c>
      <c r="F94" s="39">
        <v>1</v>
      </c>
      <c r="G94" s="40">
        <f t="shared" si="33"/>
        <v>0</v>
      </c>
      <c r="H94" s="39"/>
      <c r="I94" s="40"/>
      <c r="J94" s="39"/>
      <c r="K94" s="40"/>
      <c r="L94" s="39"/>
      <c r="M94" s="40"/>
    </row>
    <row r="95" spans="1:13" s="145" customFormat="1" ht="30" customHeight="1">
      <c r="A95" s="140" t="s">
        <v>236</v>
      </c>
      <c r="B95" s="141"/>
      <c r="C95" s="142" t="str">
        <f>Orçamento!D355</f>
        <v>PREVENÇÃO E COMBATE A INCÊNDIOS</v>
      </c>
      <c r="D95" s="143">
        <f>SUM(D96:D99)</f>
        <v>0</v>
      </c>
      <c r="E95" s="144" t="e">
        <f>D95/$D$100</f>
        <v>#DIV/0!</v>
      </c>
      <c r="F95" s="200"/>
      <c r="G95" s="201"/>
      <c r="H95" s="200"/>
      <c r="I95" s="201"/>
      <c r="J95" s="200"/>
      <c r="K95" s="201"/>
      <c r="L95" s="200"/>
      <c r="M95" s="201"/>
    </row>
    <row r="96" spans="1:13" s="11" customFormat="1" ht="27" customHeight="1" outlineLevel="1">
      <c r="A96" s="189" t="s">
        <v>662</v>
      </c>
      <c r="B96" s="190"/>
      <c r="C96" s="138" t="str">
        <f>Orçamento!D356</f>
        <v>SISTEMA DE ALARME DE INCÊNDIO, ELÉTRICO E ILUMINAÇÃO DE EMERGÊNCIA</v>
      </c>
      <c r="D96" s="21">
        <f>SUM(Orçamento!I357:I366)</f>
        <v>0</v>
      </c>
      <c r="E96" s="139" t="e">
        <f t="shared" si="32"/>
        <v>#DIV/0!</v>
      </c>
      <c r="F96" s="39"/>
      <c r="G96" s="40"/>
      <c r="H96" s="39">
        <v>1</v>
      </c>
      <c r="I96" s="40">
        <f t="shared" ref="I96" si="36">(H96*$D96)</f>
        <v>0</v>
      </c>
      <c r="J96" s="39"/>
      <c r="K96" s="40"/>
      <c r="L96" s="39"/>
      <c r="M96" s="40"/>
    </row>
    <row r="97" spans="1:13" s="11" customFormat="1" ht="27" customHeight="1" outlineLevel="1">
      <c r="A97" s="189" t="s">
        <v>673</v>
      </c>
      <c r="B97" s="190"/>
      <c r="C97" s="138" t="str">
        <f>Orçamento!D368</f>
        <v>SINALIZAÇÃO DE PLACAS</v>
      </c>
      <c r="D97" s="21">
        <f>SUM(Orçamento!I369:I372)</f>
        <v>0</v>
      </c>
      <c r="E97" s="139" t="e">
        <f t="shared" si="32"/>
        <v>#DIV/0!</v>
      </c>
      <c r="F97" s="39"/>
      <c r="G97" s="40"/>
      <c r="H97" s="39"/>
      <c r="I97" s="40"/>
      <c r="J97" s="39"/>
      <c r="K97" s="40"/>
      <c r="L97" s="39">
        <v>1</v>
      </c>
      <c r="M97" s="40">
        <f t="shared" ref="M97:M99" si="37">(L97*$D97)</f>
        <v>0</v>
      </c>
    </row>
    <row r="98" spans="1:13" s="11" customFormat="1" ht="27" customHeight="1" outlineLevel="1">
      <c r="A98" s="189" t="s">
        <v>678</v>
      </c>
      <c r="B98" s="190"/>
      <c r="C98" s="138" t="str">
        <f>Orçamento!D374</f>
        <v>EXTINTORES</v>
      </c>
      <c r="D98" s="21">
        <f>SUM(Orçamento!I375:I378)</f>
        <v>0</v>
      </c>
      <c r="E98" s="139" t="e">
        <f t="shared" si="32"/>
        <v>#DIV/0!</v>
      </c>
      <c r="F98" s="39"/>
      <c r="G98" s="40"/>
      <c r="H98" s="39"/>
      <c r="I98" s="40"/>
      <c r="J98" s="39"/>
      <c r="K98" s="40"/>
      <c r="L98" s="39">
        <v>1</v>
      </c>
      <c r="M98" s="40">
        <f t="shared" si="37"/>
        <v>0</v>
      </c>
    </row>
    <row r="99" spans="1:13" s="11" customFormat="1" ht="27" customHeight="1" outlineLevel="1" thickBot="1">
      <c r="A99" s="191" t="s">
        <v>683</v>
      </c>
      <c r="B99" s="192"/>
      <c r="C99" s="155" t="str">
        <f>Orçamento!D380</f>
        <v>COMPLEMENTOS</v>
      </c>
      <c r="D99" s="156">
        <f>SUM(Orçamento!I381:I386)</f>
        <v>0</v>
      </c>
      <c r="E99" s="157" t="e">
        <f t="shared" si="32"/>
        <v>#DIV/0!</v>
      </c>
      <c r="F99" s="158"/>
      <c r="G99" s="159"/>
      <c r="H99" s="158"/>
      <c r="I99" s="159"/>
      <c r="J99" s="158"/>
      <c r="K99" s="159"/>
      <c r="L99" s="158">
        <v>1</v>
      </c>
      <c r="M99" s="159">
        <f t="shared" si="37"/>
        <v>0</v>
      </c>
    </row>
    <row r="100" spans="1:13" s="24" customFormat="1" ht="25.5" customHeight="1" thickBot="1">
      <c r="A100" s="206" t="s">
        <v>27</v>
      </c>
      <c r="B100" s="207"/>
      <c r="C100" s="208"/>
      <c r="D100" s="160">
        <f>SUM(D13+D17+D27+D29+D45+D76+D84+D95)</f>
        <v>0</v>
      </c>
      <c r="E100" s="161" t="e">
        <f>SUM(E13+E17+E27+E29+E45+E76+E84+E95)</f>
        <v>#DIV/0!</v>
      </c>
      <c r="F100" s="162" t="e">
        <f>G100/$D$100</f>
        <v>#DIV/0!</v>
      </c>
      <c r="G100" s="163">
        <f>SUM(G14:G99)</f>
        <v>0</v>
      </c>
      <c r="H100" s="162" t="e">
        <f>I100/$D$100</f>
        <v>#DIV/0!</v>
      </c>
      <c r="I100" s="163">
        <f>SUM(I14:I99)</f>
        <v>0</v>
      </c>
      <c r="J100" s="162" t="e">
        <f>K100/$D$100</f>
        <v>#DIV/0!</v>
      </c>
      <c r="K100" s="163">
        <f>SUM(K14:K99)</f>
        <v>0</v>
      </c>
      <c r="L100" s="162" t="e">
        <f>M100/$D$100</f>
        <v>#DIV/0!</v>
      </c>
      <c r="M100" s="163">
        <f>SUM(M14:M99)</f>
        <v>0</v>
      </c>
    </row>
    <row r="101" spans="1:13" s="36" customFormat="1" ht="25.5" customHeight="1" thickBot="1">
      <c r="A101" s="195" t="s">
        <v>33</v>
      </c>
      <c r="B101" s="196"/>
      <c r="C101" s="196"/>
      <c r="D101" s="146"/>
      <c r="E101" s="146"/>
      <c r="F101" s="147" t="e">
        <f>G101/$D$100</f>
        <v>#DIV/0!</v>
      </c>
      <c r="G101" s="148">
        <f>G100</f>
        <v>0</v>
      </c>
      <c r="H101" s="147" t="e">
        <f>I101/$D$100</f>
        <v>#DIV/0!</v>
      </c>
      <c r="I101" s="148">
        <f>G101+I100</f>
        <v>0</v>
      </c>
      <c r="J101" s="147" t="e">
        <f>K101/$D$100</f>
        <v>#DIV/0!</v>
      </c>
      <c r="K101" s="148">
        <f>I101+K100</f>
        <v>0</v>
      </c>
      <c r="L101" s="147" t="e">
        <f>M101/$D$100</f>
        <v>#DIV/0!</v>
      </c>
      <c r="M101" s="148">
        <f>K101+M100</f>
        <v>0</v>
      </c>
    </row>
    <row r="102" spans="1:13" s="11" customForma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spans="1:13" s="11" customFormat="1" ht="17.25" thickBo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1:13" s="11" customFormat="1" ht="40.5" customHeight="1" thickBot="1">
      <c r="A104" s="197" t="s">
        <v>708</v>
      </c>
      <c r="B104" s="198"/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9"/>
    </row>
  </sheetData>
  <mergeCells count="180">
    <mergeCell ref="A100:C100"/>
    <mergeCell ref="C11:C12"/>
    <mergeCell ref="D11:D12"/>
    <mergeCell ref="E11:E12"/>
    <mergeCell ref="F11:G11"/>
    <mergeCell ref="H11:I11"/>
    <mergeCell ref="A9:M9"/>
    <mergeCell ref="A11:B12"/>
    <mergeCell ref="A14:B14"/>
    <mergeCell ref="A18:B18"/>
    <mergeCell ref="A16:B16"/>
    <mergeCell ref="F13:G13"/>
    <mergeCell ref="H13:I13"/>
    <mergeCell ref="J13:K13"/>
    <mergeCell ref="L13:M13"/>
    <mergeCell ref="F17:G17"/>
    <mergeCell ref="H17:I17"/>
    <mergeCell ref="J17:K17"/>
    <mergeCell ref="L17:M17"/>
    <mergeCell ref="F30:G30"/>
    <mergeCell ref="H30:I30"/>
    <mergeCell ref="J30:K30"/>
    <mergeCell ref="L30:M30"/>
    <mergeCell ref="F27:G27"/>
    <mergeCell ref="J11:K11"/>
    <mergeCell ref="L11:M11"/>
    <mergeCell ref="F18:G18"/>
    <mergeCell ref="H18:I18"/>
    <mergeCell ref="J18:K18"/>
    <mergeCell ref="L18:M18"/>
    <mergeCell ref="A23:B23"/>
    <mergeCell ref="F23:G23"/>
    <mergeCell ref="H23:I23"/>
    <mergeCell ref="J23:K23"/>
    <mergeCell ref="L23:M23"/>
    <mergeCell ref="A1:M1"/>
    <mergeCell ref="H27:I27"/>
    <mergeCell ref="J27:K27"/>
    <mergeCell ref="L27:M27"/>
    <mergeCell ref="F29:G29"/>
    <mergeCell ref="H29:I29"/>
    <mergeCell ref="J29:K29"/>
    <mergeCell ref="L29:M29"/>
    <mergeCell ref="F39:G39"/>
    <mergeCell ref="H39:I39"/>
    <mergeCell ref="J39:K39"/>
    <mergeCell ref="L39:M39"/>
    <mergeCell ref="F34:G34"/>
    <mergeCell ref="H34:I34"/>
    <mergeCell ref="J34:K34"/>
    <mergeCell ref="L34:M34"/>
    <mergeCell ref="F51:G51"/>
    <mergeCell ref="H51:I51"/>
    <mergeCell ref="J51:K51"/>
    <mergeCell ref="L51:M51"/>
    <mergeCell ref="F45:G45"/>
    <mergeCell ref="H45:I45"/>
    <mergeCell ref="J45:K45"/>
    <mergeCell ref="L45:M45"/>
    <mergeCell ref="F46:G46"/>
    <mergeCell ref="H46:I46"/>
    <mergeCell ref="J46:K46"/>
    <mergeCell ref="L46:M46"/>
    <mergeCell ref="F61:G61"/>
    <mergeCell ref="H61:I61"/>
    <mergeCell ref="J61:K61"/>
    <mergeCell ref="L61:M61"/>
    <mergeCell ref="A56:B56"/>
    <mergeCell ref="F56:G56"/>
    <mergeCell ref="H56:I56"/>
    <mergeCell ref="J56:K56"/>
    <mergeCell ref="L56:M56"/>
    <mergeCell ref="F71:G71"/>
    <mergeCell ref="H71:I71"/>
    <mergeCell ref="J71:K71"/>
    <mergeCell ref="L71:M71"/>
    <mergeCell ref="A67:B67"/>
    <mergeCell ref="F67:G67"/>
    <mergeCell ref="H67:I67"/>
    <mergeCell ref="J67:K67"/>
    <mergeCell ref="L67:M67"/>
    <mergeCell ref="F76:G76"/>
    <mergeCell ref="H76:I76"/>
    <mergeCell ref="J76:K76"/>
    <mergeCell ref="L76:M76"/>
    <mergeCell ref="A77:B77"/>
    <mergeCell ref="F77:G77"/>
    <mergeCell ref="H77:I77"/>
    <mergeCell ref="J77:K77"/>
    <mergeCell ref="L77:M77"/>
    <mergeCell ref="F81:G81"/>
    <mergeCell ref="H81:I81"/>
    <mergeCell ref="J81:K81"/>
    <mergeCell ref="L81:M81"/>
    <mergeCell ref="A79:B79"/>
    <mergeCell ref="F79:G79"/>
    <mergeCell ref="H79:I79"/>
    <mergeCell ref="J79:K79"/>
    <mergeCell ref="L79:M79"/>
    <mergeCell ref="A101:C101"/>
    <mergeCell ref="A104:M104"/>
    <mergeCell ref="A78:B78"/>
    <mergeCell ref="A80:B80"/>
    <mergeCell ref="A82:B82"/>
    <mergeCell ref="A83:B83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F84:G84"/>
    <mergeCell ref="H84:I84"/>
    <mergeCell ref="J84:K84"/>
    <mergeCell ref="L84:M84"/>
    <mergeCell ref="F95:G95"/>
    <mergeCell ref="H95:I95"/>
    <mergeCell ref="J95:K95"/>
    <mergeCell ref="L95:M95"/>
    <mergeCell ref="A81:B81"/>
    <mergeCell ref="A24:B24"/>
    <mergeCell ref="A25:B25"/>
    <mergeCell ref="A26:B26"/>
    <mergeCell ref="A28:B28"/>
    <mergeCell ref="A31:B31"/>
    <mergeCell ref="A15:B15"/>
    <mergeCell ref="A19:B19"/>
    <mergeCell ref="A20:B20"/>
    <mergeCell ref="A21:B21"/>
    <mergeCell ref="A22:B22"/>
    <mergeCell ref="A30:B30"/>
    <mergeCell ref="A32:B32"/>
    <mergeCell ref="A33:B33"/>
    <mergeCell ref="A35:B35"/>
    <mergeCell ref="A36:B36"/>
    <mergeCell ref="A37:B37"/>
    <mergeCell ref="A39:B39"/>
    <mergeCell ref="A52:B52"/>
    <mergeCell ref="A53:B53"/>
    <mergeCell ref="A54:B54"/>
    <mergeCell ref="A34:B34"/>
    <mergeCell ref="A46:B46"/>
    <mergeCell ref="A38:B38"/>
    <mergeCell ref="A40:B40"/>
    <mergeCell ref="A41:B41"/>
    <mergeCell ref="A42:B42"/>
    <mergeCell ref="A43:B43"/>
    <mergeCell ref="A55:B55"/>
    <mergeCell ref="A57:B57"/>
    <mergeCell ref="A44:B44"/>
    <mergeCell ref="A47:B47"/>
    <mergeCell ref="A48:B48"/>
    <mergeCell ref="A49:B49"/>
    <mergeCell ref="A50:B50"/>
    <mergeCell ref="A51:B51"/>
    <mergeCell ref="A64:B64"/>
    <mergeCell ref="A65:B65"/>
    <mergeCell ref="A66:B66"/>
    <mergeCell ref="A68:B68"/>
    <mergeCell ref="A70:B70"/>
    <mergeCell ref="A58:B58"/>
    <mergeCell ref="A59:B59"/>
    <mergeCell ref="A60:B60"/>
    <mergeCell ref="A62:B62"/>
    <mergeCell ref="A63:B63"/>
    <mergeCell ref="A61:B61"/>
    <mergeCell ref="A96:B96"/>
    <mergeCell ref="A97:B97"/>
    <mergeCell ref="A98:B98"/>
    <mergeCell ref="A99:B99"/>
    <mergeCell ref="A69:B69"/>
    <mergeCell ref="A72:B72"/>
    <mergeCell ref="A73:B73"/>
    <mergeCell ref="A74:B74"/>
    <mergeCell ref="A75:B75"/>
    <mergeCell ref="A85:B85"/>
    <mergeCell ref="A71:B71"/>
  </mergeCells>
  <printOptions horizontalCentered="1"/>
  <pageMargins left="0.19685039370078741" right="0.19685039370078741" top="0.39370078740157483" bottom="0.19685039370078741" header="0" footer="0"/>
  <pageSetup paperSize="9" scale="54" fitToHeight="2" orientation="portrait" r:id="rId1"/>
  <rowBreaks count="1" manualBreakCount="1">
    <brk id="55" max="12" man="1"/>
  </rowBreaks>
  <ignoredErrors>
    <ignoredError sqref="F100 D7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63"/>
  <sheetViews>
    <sheetView view="pageBreakPreview" zoomScale="90" zoomScaleNormal="115" zoomScaleSheetLayoutView="90" workbookViewId="0">
      <selection activeCell="L47" sqref="L47"/>
    </sheetView>
  </sheetViews>
  <sheetFormatPr defaultRowHeight="14.25" outlineLevelRow="1"/>
  <cols>
    <col min="1" max="1" width="5.625" style="102" customWidth="1"/>
    <col min="2" max="2" width="14.75" style="102" customWidth="1"/>
    <col min="3" max="3" width="9.625" style="102" customWidth="1"/>
    <col min="4" max="4" width="53.625" style="103" customWidth="1"/>
    <col min="5" max="5" width="8.625" style="102" customWidth="1"/>
    <col min="6" max="6" width="11.625" style="104" customWidth="1"/>
    <col min="7" max="9" width="10.625" style="102" customWidth="1"/>
    <col min="10" max="57" width="8.5" style="102" customWidth="1"/>
    <col min="58" max="58" width="9" style="105" customWidth="1"/>
    <col min="59" max="1017" width="10.625" style="105" customWidth="1"/>
    <col min="1018" max="1018" width="9" style="105" customWidth="1"/>
    <col min="1019" max="16384" width="9" style="105"/>
  </cols>
  <sheetData>
    <row r="1" spans="1:58" s="10" customFormat="1" ht="100.5" customHeight="1">
      <c r="A1" s="223" t="s">
        <v>710</v>
      </c>
      <c r="B1" s="223"/>
      <c r="C1" s="223"/>
      <c r="D1" s="223"/>
      <c r="E1" s="223"/>
      <c r="F1" s="223"/>
      <c r="G1" s="223"/>
      <c r="H1" s="223"/>
      <c r="I1" s="223"/>
      <c r="J1" s="59"/>
    </row>
    <row r="2" spans="1:58" s="9" customFormat="1" ht="17.25" thickBot="1">
      <c r="A2" s="42"/>
      <c r="B2" s="42"/>
      <c r="C2" s="42"/>
      <c r="D2" s="42"/>
      <c r="E2" s="42"/>
      <c r="F2" s="42"/>
      <c r="G2" s="42"/>
      <c r="H2" s="42"/>
      <c r="I2" s="42"/>
      <c r="J2" s="59"/>
    </row>
    <row r="3" spans="1:58" s="9" customFormat="1" ht="16.5">
      <c r="A3" s="16"/>
      <c r="B3" s="16"/>
      <c r="C3" s="16"/>
      <c r="D3" s="17"/>
      <c r="E3" s="17"/>
      <c r="F3" s="17"/>
      <c r="G3" s="17"/>
      <c r="H3" s="17"/>
      <c r="I3" s="17"/>
      <c r="J3" s="8"/>
    </row>
    <row r="4" spans="1:58" s="11" customFormat="1" ht="16.5">
      <c r="A4" s="12" t="s">
        <v>553</v>
      </c>
      <c r="B4" s="8"/>
      <c r="C4" s="8"/>
      <c r="D4" s="13"/>
      <c r="E4" s="13"/>
      <c r="F4" s="13"/>
      <c r="G4" s="14"/>
      <c r="H4" s="13"/>
      <c r="I4" s="13"/>
      <c r="J4" s="13"/>
    </row>
    <row r="5" spans="1:58" s="11" customFormat="1" ht="16.5">
      <c r="A5" s="12" t="s">
        <v>41</v>
      </c>
      <c r="B5" s="8"/>
      <c r="C5" s="8"/>
      <c r="D5" s="13"/>
      <c r="E5" s="13"/>
      <c r="F5" s="13"/>
      <c r="G5" s="14"/>
      <c r="H5" s="13"/>
      <c r="I5" s="13"/>
      <c r="J5" s="13"/>
    </row>
    <row r="6" spans="1:58" s="11" customFormat="1" ht="16.5">
      <c r="A6" s="12" t="s">
        <v>238</v>
      </c>
      <c r="B6" s="8"/>
      <c r="C6" s="8"/>
      <c r="D6" s="13"/>
      <c r="E6" s="12" t="s">
        <v>399</v>
      </c>
      <c r="F6" s="13"/>
      <c r="G6" s="14"/>
      <c r="H6" s="13"/>
      <c r="I6" s="13"/>
      <c r="J6" s="13"/>
    </row>
    <row r="7" spans="1:58" s="11" customFormat="1" ht="16.5">
      <c r="A7" s="12" t="s">
        <v>398</v>
      </c>
      <c r="B7" s="8"/>
      <c r="C7" s="8"/>
      <c r="D7" s="13"/>
      <c r="E7" s="13"/>
      <c r="F7" s="13"/>
      <c r="G7" s="14"/>
      <c r="H7" s="13"/>
      <c r="I7" s="13"/>
      <c r="J7" s="13"/>
    </row>
    <row r="8" spans="1:58" s="11" customFormat="1" ht="17.25" thickBot="1">
      <c r="A8" s="43"/>
      <c r="B8" s="15"/>
      <c r="C8" s="15"/>
      <c r="D8" s="18"/>
      <c r="E8" s="18"/>
      <c r="F8" s="18"/>
      <c r="G8" s="19"/>
      <c r="H8" s="18"/>
      <c r="I8" s="18"/>
      <c r="J8" s="13"/>
    </row>
    <row r="9" spans="1:58" s="11" customFormat="1" ht="17.25" thickBot="1">
      <c r="A9" s="12"/>
      <c r="B9" s="8"/>
      <c r="C9" s="8"/>
      <c r="D9" s="13"/>
      <c r="E9" s="13"/>
      <c r="F9" s="13"/>
      <c r="G9" s="14"/>
      <c r="H9" s="13"/>
      <c r="I9" s="13"/>
      <c r="J9" s="13"/>
    </row>
    <row r="10" spans="1:58" s="52" customFormat="1" ht="23.25" customHeight="1" thickBot="1">
      <c r="A10" s="215" t="s">
        <v>415</v>
      </c>
      <c r="B10" s="216"/>
      <c r="C10" s="216"/>
      <c r="D10" s="216"/>
      <c r="E10" s="216"/>
      <c r="F10" s="216"/>
      <c r="G10" s="216"/>
      <c r="H10" s="216"/>
      <c r="I10" s="222"/>
    </row>
    <row r="11" spans="1:58" s="61" customFormat="1" ht="12.75" customHeight="1" thickBot="1">
      <c r="A11" s="60"/>
      <c r="E11" s="62"/>
      <c r="F11" s="63"/>
      <c r="I11" s="64"/>
    </row>
    <row r="12" spans="1:58" s="72" customFormat="1" ht="26.25" thickBot="1">
      <c r="A12" s="65" t="s">
        <v>416</v>
      </c>
      <c r="B12" s="66" t="s">
        <v>417</v>
      </c>
      <c r="C12" s="66" t="s">
        <v>418</v>
      </c>
      <c r="D12" s="66" t="s">
        <v>419</v>
      </c>
      <c r="E12" s="66" t="s">
        <v>420</v>
      </c>
      <c r="F12" s="67" t="s">
        <v>421</v>
      </c>
      <c r="G12" s="68" t="s">
        <v>422</v>
      </c>
      <c r="H12" s="69" t="s">
        <v>423</v>
      </c>
      <c r="I12" s="70" t="s">
        <v>24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</row>
    <row r="13" spans="1:58" s="72" customFormat="1" ht="13.5">
      <c r="A13" s="71"/>
      <c r="B13" s="71"/>
      <c r="C13" s="71"/>
      <c r="D13" s="73"/>
      <c r="E13" s="71"/>
      <c r="F13" s="74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</row>
    <row r="14" spans="1:58" s="72" customFormat="1" ht="51">
      <c r="A14" s="116"/>
      <c r="B14" s="114" t="s">
        <v>424</v>
      </c>
      <c r="C14" s="114" t="s">
        <v>425</v>
      </c>
      <c r="D14" s="117" t="s">
        <v>429</v>
      </c>
      <c r="E14" s="118" t="s">
        <v>420</v>
      </c>
      <c r="F14" s="119" t="s">
        <v>421</v>
      </c>
      <c r="G14" s="120" t="s">
        <v>422</v>
      </c>
      <c r="H14" s="121" t="s">
        <v>423</v>
      </c>
      <c r="I14" s="122" t="s">
        <v>24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</row>
    <row r="15" spans="1:58" s="72" customFormat="1" ht="30" customHeight="1" outlineLevel="1">
      <c r="A15" s="123">
        <v>1</v>
      </c>
      <c r="B15" s="76">
        <v>90447</v>
      </c>
      <c r="C15" s="76" t="s">
        <v>8</v>
      </c>
      <c r="D15" s="77" t="s">
        <v>431</v>
      </c>
      <c r="E15" s="75" t="s">
        <v>63</v>
      </c>
      <c r="F15" s="78">
        <v>2.2000000000000002</v>
      </c>
      <c r="G15" s="224"/>
      <c r="H15" s="79">
        <f>ROUND(F15*G15,2)</f>
        <v>0</v>
      </c>
      <c r="I15" s="80" t="e">
        <f t="shared" ref="I15:I20" si="0">H15/$H$21</f>
        <v>#DIV/0!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</row>
    <row r="16" spans="1:58" s="72" customFormat="1" ht="45" customHeight="1" outlineLevel="1">
      <c r="A16" s="123">
        <v>2</v>
      </c>
      <c r="B16" s="76">
        <v>90466</v>
      </c>
      <c r="C16" s="76" t="s">
        <v>8</v>
      </c>
      <c r="D16" s="77" t="s">
        <v>432</v>
      </c>
      <c r="E16" s="75" t="s">
        <v>63</v>
      </c>
      <c r="F16" s="78">
        <v>2.2000000000000002</v>
      </c>
      <c r="G16" s="224"/>
      <c r="H16" s="79">
        <f t="shared" ref="H16:H20" si="1">ROUND(F16*G16,2)</f>
        <v>0</v>
      </c>
      <c r="I16" s="80" t="e">
        <f t="shared" si="0"/>
        <v>#DIV/0!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</row>
    <row r="17" spans="1:58" s="72" customFormat="1" ht="15" customHeight="1" outlineLevel="1">
      <c r="A17" s="123">
        <v>3</v>
      </c>
      <c r="B17" s="76" t="s">
        <v>430</v>
      </c>
      <c r="C17" s="76" t="s">
        <v>15</v>
      </c>
      <c r="D17" s="77" t="s">
        <v>433</v>
      </c>
      <c r="E17" s="75" t="s">
        <v>34</v>
      </c>
      <c r="F17" s="78">
        <v>0.3</v>
      </c>
      <c r="G17" s="224"/>
      <c r="H17" s="79">
        <f t="shared" si="1"/>
        <v>0</v>
      </c>
      <c r="I17" s="80" t="e">
        <f t="shared" si="0"/>
        <v>#DIV/0!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</row>
    <row r="18" spans="1:58" s="72" customFormat="1" ht="15" customHeight="1" outlineLevel="1">
      <c r="A18" s="123">
        <v>4</v>
      </c>
      <c r="B18" s="76" t="s">
        <v>147</v>
      </c>
      <c r="C18" s="76" t="s">
        <v>15</v>
      </c>
      <c r="D18" s="77" t="s">
        <v>148</v>
      </c>
      <c r="E18" s="75" t="s">
        <v>34</v>
      </c>
      <c r="F18" s="78">
        <v>0.3</v>
      </c>
      <c r="G18" s="224"/>
      <c r="H18" s="79">
        <f t="shared" ref="H18:H19" si="2">ROUND(F18*G18,2)</f>
        <v>0</v>
      </c>
      <c r="I18" s="80" t="e">
        <f t="shared" si="0"/>
        <v>#DIV/0!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</row>
    <row r="19" spans="1:58" s="72" customFormat="1" ht="15" customHeight="1" outlineLevel="1">
      <c r="A19" s="123">
        <v>5</v>
      </c>
      <c r="B19" s="76" t="s">
        <v>145</v>
      </c>
      <c r="C19" s="76" t="s">
        <v>15</v>
      </c>
      <c r="D19" s="77" t="s">
        <v>146</v>
      </c>
      <c r="E19" s="75" t="s">
        <v>34</v>
      </c>
      <c r="F19" s="81">
        <v>0.3</v>
      </c>
      <c r="G19" s="224"/>
      <c r="H19" s="79">
        <f t="shared" si="2"/>
        <v>0</v>
      </c>
      <c r="I19" s="80" t="e">
        <f t="shared" si="0"/>
        <v>#DIV/0!</v>
      </c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</row>
    <row r="20" spans="1:58" s="72" customFormat="1" ht="15" customHeight="1" outlineLevel="1">
      <c r="A20" s="123">
        <v>6</v>
      </c>
      <c r="B20" s="76" t="s">
        <v>130</v>
      </c>
      <c r="C20" s="76" t="s">
        <v>15</v>
      </c>
      <c r="D20" s="77" t="s">
        <v>131</v>
      </c>
      <c r="E20" s="75" t="s">
        <v>34</v>
      </c>
      <c r="F20" s="78">
        <v>0.3</v>
      </c>
      <c r="G20" s="224"/>
      <c r="H20" s="79">
        <f t="shared" si="1"/>
        <v>0</v>
      </c>
      <c r="I20" s="80" t="e">
        <f t="shared" si="0"/>
        <v>#DIV/0!</v>
      </c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</row>
    <row r="21" spans="1:58" s="72" customFormat="1" ht="13.5">
      <c r="A21" s="124"/>
      <c r="B21" s="125"/>
      <c r="C21" s="125"/>
      <c r="D21" s="126" t="s">
        <v>426</v>
      </c>
      <c r="E21" s="127" t="s">
        <v>428</v>
      </c>
      <c r="F21" s="128"/>
      <c r="G21" s="129"/>
      <c r="H21" s="130">
        <f>SUM(H15:H20)</f>
        <v>0</v>
      </c>
      <c r="I21" s="131" t="e">
        <f>SUM(I15:I20)</f>
        <v>#DIV/0!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</row>
    <row r="22" spans="1:58" s="72" customFormat="1" ht="13.5">
      <c r="A22" s="71"/>
      <c r="B22" s="71"/>
      <c r="C22" s="71"/>
      <c r="D22" s="73"/>
      <c r="E22" s="71"/>
      <c r="F22" s="74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</row>
    <row r="23" spans="1:58" s="72" customFormat="1" ht="27" customHeight="1">
      <c r="A23" s="82"/>
      <c r="B23" s="82" t="s">
        <v>427</v>
      </c>
      <c r="C23" s="114" t="s">
        <v>425</v>
      </c>
      <c r="D23" s="83" t="s">
        <v>515</v>
      </c>
      <c r="E23" s="82" t="s">
        <v>420</v>
      </c>
      <c r="F23" s="84" t="s">
        <v>421</v>
      </c>
      <c r="G23" s="85" t="s">
        <v>422</v>
      </c>
      <c r="H23" s="86" t="s">
        <v>423</v>
      </c>
      <c r="I23" s="82" t="s">
        <v>24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</row>
    <row r="24" spans="1:58" s="72" customFormat="1" ht="15" customHeight="1" outlineLevel="1">
      <c r="A24" s="87">
        <v>1</v>
      </c>
      <c r="B24" s="76" t="s">
        <v>511</v>
      </c>
      <c r="C24" s="76" t="s">
        <v>15</v>
      </c>
      <c r="D24" s="88" t="s">
        <v>504</v>
      </c>
      <c r="E24" s="76" t="s">
        <v>507</v>
      </c>
      <c r="F24" s="78">
        <v>0.4</v>
      </c>
      <c r="G24" s="225"/>
      <c r="H24" s="89">
        <f>ROUND(F24*G24,2)</f>
        <v>0</v>
      </c>
      <c r="I24" s="80" t="e">
        <f>H24/$H$28</f>
        <v>#DIV/0!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</row>
    <row r="25" spans="1:58" s="72" customFormat="1" ht="15" customHeight="1" outlineLevel="1">
      <c r="A25" s="87">
        <v>2</v>
      </c>
      <c r="B25" s="76" t="s">
        <v>509</v>
      </c>
      <c r="C25" s="76" t="s">
        <v>15</v>
      </c>
      <c r="D25" s="88" t="s">
        <v>505</v>
      </c>
      <c r="E25" s="76" t="s">
        <v>507</v>
      </c>
      <c r="F25" s="78">
        <v>0.4</v>
      </c>
      <c r="G25" s="225"/>
      <c r="H25" s="89">
        <f t="shared" ref="H25:H27" si="3">ROUND(F25*G25,2)</f>
        <v>0</v>
      </c>
      <c r="I25" s="80" t="e">
        <f>H25/$H$28</f>
        <v>#DIV/0!</v>
      </c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</row>
    <row r="26" spans="1:58" s="72" customFormat="1" ht="30" customHeight="1" outlineLevel="1">
      <c r="A26" s="87">
        <v>3</v>
      </c>
      <c r="B26" s="76" t="s">
        <v>510</v>
      </c>
      <c r="C26" s="76" t="s">
        <v>15</v>
      </c>
      <c r="D26" s="88" t="s">
        <v>508</v>
      </c>
      <c r="E26" s="76" t="s">
        <v>92</v>
      </c>
      <c r="F26" s="78">
        <v>1.4999999999999999E-2</v>
      </c>
      <c r="G26" s="225"/>
      <c r="H26" s="89">
        <f t="shared" ref="H26" si="4">ROUND(F26*G26,2)</f>
        <v>0</v>
      </c>
      <c r="I26" s="80" t="e">
        <f>H26/$H$28</f>
        <v>#DIV/0!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</row>
    <row r="27" spans="1:58" s="72" customFormat="1" ht="30" customHeight="1" outlineLevel="1">
      <c r="A27" s="87">
        <v>4</v>
      </c>
      <c r="B27" s="76" t="s">
        <v>439</v>
      </c>
      <c r="C27" s="76" t="s">
        <v>425</v>
      </c>
      <c r="D27" s="115" t="s">
        <v>506</v>
      </c>
      <c r="E27" s="76" t="s">
        <v>92</v>
      </c>
      <c r="F27" s="78">
        <v>1</v>
      </c>
      <c r="G27" s="225"/>
      <c r="H27" s="89">
        <f t="shared" si="3"/>
        <v>0</v>
      </c>
      <c r="I27" s="80" t="e">
        <f>H27/$H$28</f>
        <v>#DIV/0!</v>
      </c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</row>
    <row r="28" spans="1:58" s="72" customFormat="1" ht="15" customHeight="1">
      <c r="A28" s="90"/>
      <c r="B28" s="90"/>
      <c r="C28" s="90"/>
      <c r="D28" s="91" t="s">
        <v>426</v>
      </c>
      <c r="E28" s="92"/>
      <c r="F28" s="93"/>
      <c r="G28" s="94"/>
      <c r="H28" s="95">
        <f>SUM(H24:H27)</f>
        <v>0</v>
      </c>
      <c r="I28" s="96" t="e">
        <f>SUM(I24:I27)</f>
        <v>#DIV/0!</v>
      </c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</row>
    <row r="29" spans="1:58" s="72" customFormat="1" ht="13.5">
      <c r="A29" s="71"/>
      <c r="B29" s="71"/>
      <c r="C29" s="71"/>
      <c r="D29" s="73"/>
      <c r="E29" s="71"/>
      <c r="F29" s="74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</row>
    <row r="30" spans="1:58" s="72" customFormat="1" ht="27" customHeight="1">
      <c r="A30" s="82"/>
      <c r="B30" s="82" t="s">
        <v>512</v>
      </c>
      <c r="C30" s="114" t="s">
        <v>425</v>
      </c>
      <c r="D30" s="83" t="s">
        <v>516</v>
      </c>
      <c r="E30" s="82" t="s">
        <v>420</v>
      </c>
      <c r="F30" s="84" t="s">
        <v>421</v>
      </c>
      <c r="G30" s="85" t="s">
        <v>422</v>
      </c>
      <c r="H30" s="86" t="s">
        <v>423</v>
      </c>
      <c r="I30" s="82" t="s">
        <v>24</v>
      </c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</row>
    <row r="31" spans="1:58" s="72" customFormat="1" ht="15" customHeight="1" outlineLevel="1">
      <c r="A31" s="87">
        <v>1</v>
      </c>
      <c r="B31" s="76" t="s">
        <v>511</v>
      </c>
      <c r="C31" s="76" t="s">
        <v>15</v>
      </c>
      <c r="D31" s="88" t="s">
        <v>504</v>
      </c>
      <c r="E31" s="76" t="s">
        <v>507</v>
      </c>
      <c r="F31" s="78">
        <v>0.4</v>
      </c>
      <c r="G31" s="225"/>
      <c r="H31" s="89">
        <f>ROUND(F31*G31,2)</f>
        <v>0</v>
      </c>
      <c r="I31" s="80" t="e">
        <f>H31/$H$35</f>
        <v>#DIV/0!</v>
      </c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</row>
    <row r="32" spans="1:58" s="72" customFormat="1" ht="15" customHeight="1" outlineLevel="1">
      <c r="A32" s="87">
        <v>2</v>
      </c>
      <c r="B32" s="76" t="s">
        <v>509</v>
      </c>
      <c r="C32" s="76" t="s">
        <v>15</v>
      </c>
      <c r="D32" s="88" t="s">
        <v>505</v>
      </c>
      <c r="E32" s="76" t="s">
        <v>507</v>
      </c>
      <c r="F32" s="78">
        <v>0.4</v>
      </c>
      <c r="G32" s="225"/>
      <c r="H32" s="89">
        <f t="shared" ref="H32:H34" si="5">ROUND(F32*G32,2)</f>
        <v>0</v>
      </c>
      <c r="I32" s="80" t="e">
        <f t="shared" ref="I32:I34" si="6">H32/$H$35</f>
        <v>#DIV/0!</v>
      </c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</row>
    <row r="33" spans="1:58" s="72" customFormat="1" ht="30" customHeight="1" outlineLevel="1">
      <c r="A33" s="87">
        <v>3</v>
      </c>
      <c r="B33" s="76" t="s">
        <v>510</v>
      </c>
      <c r="C33" s="76" t="s">
        <v>15</v>
      </c>
      <c r="D33" s="88" t="s">
        <v>508</v>
      </c>
      <c r="E33" s="76" t="s">
        <v>92</v>
      </c>
      <c r="F33" s="78">
        <v>1.4999999999999999E-2</v>
      </c>
      <c r="G33" s="225"/>
      <c r="H33" s="89">
        <f t="shared" si="5"/>
        <v>0</v>
      </c>
      <c r="I33" s="80" t="e">
        <f t="shared" si="6"/>
        <v>#DIV/0!</v>
      </c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</row>
    <row r="34" spans="1:58" s="72" customFormat="1" ht="30" customHeight="1" outlineLevel="1">
      <c r="A34" s="87">
        <v>4</v>
      </c>
      <c r="B34" s="76" t="s">
        <v>439</v>
      </c>
      <c r="C34" s="76" t="s">
        <v>425</v>
      </c>
      <c r="D34" s="115" t="s">
        <v>506</v>
      </c>
      <c r="E34" s="76" t="s">
        <v>92</v>
      </c>
      <c r="F34" s="78">
        <v>1</v>
      </c>
      <c r="G34" s="225"/>
      <c r="H34" s="89">
        <f t="shared" si="5"/>
        <v>0</v>
      </c>
      <c r="I34" s="80" t="e">
        <f t="shared" si="6"/>
        <v>#DIV/0!</v>
      </c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</row>
    <row r="35" spans="1:58" s="72" customFormat="1" ht="15" customHeight="1">
      <c r="A35" s="90"/>
      <c r="B35" s="90"/>
      <c r="C35" s="90"/>
      <c r="D35" s="91" t="s">
        <v>426</v>
      </c>
      <c r="E35" s="92"/>
      <c r="F35" s="93"/>
      <c r="G35" s="94"/>
      <c r="H35" s="95">
        <f>SUM(H31:H34)</f>
        <v>0</v>
      </c>
      <c r="I35" s="96" t="e">
        <f>SUM(I31:I34)</f>
        <v>#DIV/0!</v>
      </c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</row>
    <row r="36" spans="1:58" s="72" customFormat="1" ht="13.5">
      <c r="A36" s="71"/>
      <c r="B36" s="71"/>
      <c r="C36" s="71"/>
      <c r="D36" s="73"/>
      <c r="E36" s="71"/>
      <c r="F36" s="74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</row>
    <row r="37" spans="1:58" s="72" customFormat="1" ht="27" customHeight="1">
      <c r="A37" s="82"/>
      <c r="B37" s="82" t="s">
        <v>513</v>
      </c>
      <c r="C37" s="114" t="s">
        <v>425</v>
      </c>
      <c r="D37" s="83" t="s">
        <v>517</v>
      </c>
      <c r="E37" s="82" t="s">
        <v>420</v>
      </c>
      <c r="F37" s="84" t="s">
        <v>421</v>
      </c>
      <c r="G37" s="85" t="s">
        <v>422</v>
      </c>
      <c r="H37" s="86" t="s">
        <v>423</v>
      </c>
      <c r="I37" s="82" t="s">
        <v>24</v>
      </c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</row>
    <row r="38" spans="1:58" s="72" customFormat="1" ht="15" customHeight="1" outlineLevel="1">
      <c r="A38" s="87">
        <v>1</v>
      </c>
      <c r="B38" s="76" t="s">
        <v>511</v>
      </c>
      <c r="C38" s="76" t="s">
        <v>15</v>
      </c>
      <c r="D38" s="88" t="s">
        <v>504</v>
      </c>
      <c r="E38" s="76" t="s">
        <v>507</v>
      </c>
      <c r="F38" s="78">
        <v>0.4</v>
      </c>
      <c r="G38" s="225"/>
      <c r="H38" s="89">
        <f>ROUND(F38*G38,2)</f>
        <v>0</v>
      </c>
      <c r="I38" s="80" t="e">
        <f>H38/$H$42</f>
        <v>#DIV/0!</v>
      </c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</row>
    <row r="39" spans="1:58" s="72" customFormat="1" ht="15" customHeight="1" outlineLevel="1">
      <c r="A39" s="87">
        <v>2</v>
      </c>
      <c r="B39" s="76" t="s">
        <v>509</v>
      </c>
      <c r="C39" s="76" t="s">
        <v>15</v>
      </c>
      <c r="D39" s="88" t="s">
        <v>505</v>
      </c>
      <c r="E39" s="76" t="s">
        <v>507</v>
      </c>
      <c r="F39" s="78">
        <v>0.4</v>
      </c>
      <c r="G39" s="225"/>
      <c r="H39" s="89">
        <f t="shared" ref="H39:H41" si="7">ROUND(F39*G39,2)</f>
        <v>0</v>
      </c>
      <c r="I39" s="80" t="e">
        <f t="shared" ref="I39:I41" si="8">H39/$H$42</f>
        <v>#DIV/0!</v>
      </c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</row>
    <row r="40" spans="1:58" s="72" customFormat="1" ht="30" customHeight="1" outlineLevel="1">
      <c r="A40" s="87">
        <v>3</v>
      </c>
      <c r="B40" s="76" t="s">
        <v>510</v>
      </c>
      <c r="C40" s="76" t="s">
        <v>15</v>
      </c>
      <c r="D40" s="88" t="s">
        <v>508</v>
      </c>
      <c r="E40" s="76" t="s">
        <v>92</v>
      </c>
      <c r="F40" s="78">
        <v>1.4999999999999999E-2</v>
      </c>
      <c r="G40" s="225"/>
      <c r="H40" s="89">
        <f t="shared" si="7"/>
        <v>0</v>
      </c>
      <c r="I40" s="80" t="e">
        <f t="shared" si="8"/>
        <v>#DIV/0!</v>
      </c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</row>
    <row r="41" spans="1:58" s="72" customFormat="1" ht="30" customHeight="1" outlineLevel="1">
      <c r="A41" s="87">
        <v>4</v>
      </c>
      <c r="B41" s="76" t="s">
        <v>439</v>
      </c>
      <c r="C41" s="76" t="s">
        <v>425</v>
      </c>
      <c r="D41" s="115" t="s">
        <v>506</v>
      </c>
      <c r="E41" s="76" t="s">
        <v>92</v>
      </c>
      <c r="F41" s="78">
        <v>1</v>
      </c>
      <c r="G41" s="225"/>
      <c r="H41" s="89">
        <f t="shared" si="7"/>
        <v>0</v>
      </c>
      <c r="I41" s="80" t="e">
        <f t="shared" si="8"/>
        <v>#DIV/0!</v>
      </c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</row>
    <row r="42" spans="1:58" s="72" customFormat="1" ht="15" customHeight="1">
      <c r="A42" s="90"/>
      <c r="B42" s="90"/>
      <c r="C42" s="90"/>
      <c r="D42" s="91" t="s">
        <v>426</v>
      </c>
      <c r="E42" s="92"/>
      <c r="F42" s="93"/>
      <c r="G42" s="94"/>
      <c r="H42" s="95">
        <f>SUM(H38:H41)</f>
        <v>0</v>
      </c>
      <c r="I42" s="96" t="e">
        <f>SUM(I38:I41)</f>
        <v>#DIV/0!</v>
      </c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</row>
    <row r="44" spans="1:58" s="72" customFormat="1" ht="40.5" customHeight="1">
      <c r="A44" s="82"/>
      <c r="B44" s="82" t="s">
        <v>514</v>
      </c>
      <c r="C44" s="114" t="s">
        <v>425</v>
      </c>
      <c r="D44" s="83" t="s">
        <v>518</v>
      </c>
      <c r="E44" s="82" t="s">
        <v>420</v>
      </c>
      <c r="F44" s="84" t="s">
        <v>421</v>
      </c>
      <c r="G44" s="85" t="s">
        <v>422</v>
      </c>
      <c r="H44" s="86" t="s">
        <v>423</v>
      </c>
      <c r="I44" s="82" t="s">
        <v>24</v>
      </c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</row>
    <row r="45" spans="1:58" s="72" customFormat="1" ht="15" customHeight="1" outlineLevel="1">
      <c r="A45" s="87">
        <v>1</v>
      </c>
      <c r="B45" s="76" t="s">
        <v>511</v>
      </c>
      <c r="C45" s="76" t="s">
        <v>15</v>
      </c>
      <c r="D45" s="88" t="s">
        <v>504</v>
      </c>
      <c r="E45" s="76" t="s">
        <v>507</v>
      </c>
      <c r="F45" s="78">
        <v>0.4</v>
      </c>
      <c r="G45" s="225"/>
      <c r="H45" s="89">
        <f>ROUND(F45*G45,2)</f>
        <v>0</v>
      </c>
      <c r="I45" s="80" t="e">
        <f>H45/$H$50</f>
        <v>#DIV/0!</v>
      </c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</row>
    <row r="46" spans="1:58" s="72" customFormat="1" ht="15" customHeight="1" outlineLevel="1">
      <c r="A46" s="87">
        <v>2</v>
      </c>
      <c r="B46" s="76" t="s">
        <v>509</v>
      </c>
      <c r="C46" s="76" t="s">
        <v>15</v>
      </c>
      <c r="D46" s="88" t="s">
        <v>505</v>
      </c>
      <c r="E46" s="76" t="s">
        <v>507</v>
      </c>
      <c r="F46" s="78">
        <v>0.4</v>
      </c>
      <c r="G46" s="225"/>
      <c r="H46" s="89">
        <f t="shared" ref="H46:H48" si="9">ROUND(F46*G46,2)</f>
        <v>0</v>
      </c>
      <c r="I46" s="80" t="e">
        <f t="shared" ref="I46:I49" si="10">H46/$H$50</f>
        <v>#DIV/0!</v>
      </c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</row>
    <row r="47" spans="1:58" s="72" customFormat="1" ht="30" customHeight="1" outlineLevel="1">
      <c r="A47" s="87">
        <v>3</v>
      </c>
      <c r="B47" s="76" t="s">
        <v>510</v>
      </c>
      <c r="C47" s="76" t="s">
        <v>15</v>
      </c>
      <c r="D47" s="88" t="s">
        <v>508</v>
      </c>
      <c r="E47" s="76" t="s">
        <v>92</v>
      </c>
      <c r="F47" s="78">
        <v>1.4999999999999999E-2</v>
      </c>
      <c r="G47" s="225"/>
      <c r="H47" s="89">
        <f t="shared" si="9"/>
        <v>0</v>
      </c>
      <c r="I47" s="80" t="e">
        <f t="shared" si="10"/>
        <v>#DIV/0!</v>
      </c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</row>
    <row r="48" spans="1:58" s="72" customFormat="1" ht="30" customHeight="1" outlineLevel="1">
      <c r="A48" s="87">
        <v>4</v>
      </c>
      <c r="B48" s="76" t="s">
        <v>439</v>
      </c>
      <c r="C48" s="76" t="s">
        <v>425</v>
      </c>
      <c r="D48" s="107" t="s">
        <v>506</v>
      </c>
      <c r="E48" s="76" t="s">
        <v>92</v>
      </c>
      <c r="F48" s="78">
        <v>1</v>
      </c>
      <c r="G48" s="225"/>
      <c r="H48" s="89">
        <f t="shared" si="9"/>
        <v>0</v>
      </c>
      <c r="I48" s="80" t="e">
        <f t="shared" si="10"/>
        <v>#DIV/0!</v>
      </c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</row>
    <row r="49" spans="1:58" s="72" customFormat="1" ht="30" customHeight="1" outlineLevel="1">
      <c r="A49" s="87">
        <v>5</v>
      </c>
      <c r="B49" s="76" t="s">
        <v>439</v>
      </c>
      <c r="C49" s="76" t="s">
        <v>425</v>
      </c>
      <c r="D49" s="115" t="s">
        <v>519</v>
      </c>
      <c r="E49" s="76" t="s">
        <v>92</v>
      </c>
      <c r="F49" s="78">
        <v>1</v>
      </c>
      <c r="G49" s="225"/>
      <c r="H49" s="89">
        <f t="shared" ref="H49" si="11">ROUND(F49*G49,2)</f>
        <v>0</v>
      </c>
      <c r="I49" s="80" t="e">
        <f t="shared" si="10"/>
        <v>#DIV/0!</v>
      </c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</row>
    <row r="50" spans="1:58" s="72" customFormat="1" ht="15" customHeight="1">
      <c r="A50" s="90"/>
      <c r="B50" s="90"/>
      <c r="C50" s="90"/>
      <c r="D50" s="91" t="s">
        <v>426</v>
      </c>
      <c r="E50" s="92"/>
      <c r="F50" s="93"/>
      <c r="G50" s="94"/>
      <c r="H50" s="95">
        <f>SUM(H45:H49)</f>
        <v>0</v>
      </c>
      <c r="I50" s="96" t="e">
        <f>SUM(I45:I49)</f>
        <v>#DIV/0!</v>
      </c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</row>
    <row r="52" spans="1:58" s="72" customFormat="1" ht="40.5" customHeight="1">
      <c r="A52" s="82"/>
      <c r="B52" s="82" t="s">
        <v>649</v>
      </c>
      <c r="C52" s="114" t="s">
        <v>425</v>
      </c>
      <c r="D52" s="83" t="s">
        <v>650</v>
      </c>
      <c r="E52" s="82" t="s">
        <v>420</v>
      </c>
      <c r="F52" s="84" t="s">
        <v>421</v>
      </c>
      <c r="G52" s="85" t="s">
        <v>422</v>
      </c>
      <c r="H52" s="86" t="s">
        <v>423</v>
      </c>
      <c r="I52" s="82" t="s">
        <v>24</v>
      </c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</row>
    <row r="53" spans="1:58" s="72" customFormat="1" ht="30" customHeight="1" outlineLevel="1">
      <c r="A53" s="87">
        <v>1</v>
      </c>
      <c r="B53" s="76" t="s">
        <v>653</v>
      </c>
      <c r="C53" s="76" t="s">
        <v>15</v>
      </c>
      <c r="D53" s="88" t="s">
        <v>654</v>
      </c>
      <c r="E53" s="76" t="s">
        <v>63</v>
      </c>
      <c r="F53" s="78">
        <v>3</v>
      </c>
      <c r="G53" s="225"/>
      <c r="H53" s="89">
        <f t="shared" ref="H53:H54" si="12">ROUND(F53*G53,2)</f>
        <v>0</v>
      </c>
      <c r="I53" s="80" t="e">
        <f>H53/$H$55</f>
        <v>#DIV/0!</v>
      </c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</row>
    <row r="54" spans="1:58" s="72" customFormat="1" ht="30" customHeight="1" outlineLevel="1">
      <c r="A54" s="87">
        <v>2</v>
      </c>
      <c r="B54" s="76" t="s">
        <v>651</v>
      </c>
      <c r="C54" s="76" t="s">
        <v>15</v>
      </c>
      <c r="D54" s="107" t="s">
        <v>652</v>
      </c>
      <c r="E54" s="76" t="s">
        <v>92</v>
      </c>
      <c r="F54" s="78">
        <v>3</v>
      </c>
      <c r="G54" s="225"/>
      <c r="H54" s="89">
        <f t="shared" si="12"/>
        <v>0</v>
      </c>
      <c r="I54" s="80" t="e">
        <f>H54/$H$55</f>
        <v>#DIV/0!</v>
      </c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</row>
    <row r="55" spans="1:58" s="72" customFormat="1" ht="15" customHeight="1">
      <c r="A55" s="90"/>
      <c r="B55" s="90"/>
      <c r="C55" s="90"/>
      <c r="D55" s="91" t="s">
        <v>426</v>
      </c>
      <c r="E55" s="92"/>
      <c r="F55" s="93"/>
      <c r="G55" s="94"/>
      <c r="H55" s="95">
        <f>SUM(H53:H54)</f>
        <v>0</v>
      </c>
      <c r="I55" s="96" t="e">
        <f>SUM(I53:I54)</f>
        <v>#DIV/0!</v>
      </c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</row>
    <row r="58" spans="1:58" s="61" customFormat="1" ht="16.5">
      <c r="A58" s="97"/>
      <c r="B58" s="98"/>
      <c r="C58" s="98"/>
      <c r="D58" s="99"/>
      <c r="E58" s="100"/>
      <c r="F58" s="63"/>
      <c r="G58" s="101"/>
      <c r="H58" s="101"/>
      <c r="I58" s="101"/>
    </row>
    <row r="59" spans="1:58" s="61" customFormat="1" ht="16.5">
      <c r="A59" s="97"/>
      <c r="B59" s="98"/>
      <c r="C59" s="98"/>
      <c r="D59" s="99"/>
      <c r="E59" s="100"/>
      <c r="F59" s="63"/>
      <c r="G59" s="101"/>
      <c r="H59" s="101"/>
      <c r="I59" s="101"/>
    </row>
    <row r="60" spans="1:58" s="61" customFormat="1" ht="15" customHeight="1">
      <c r="D60" s="33"/>
      <c r="F60" s="63"/>
    </row>
    <row r="61" spans="1:58" s="61" customFormat="1" ht="15.75" customHeight="1">
      <c r="D61" s="33"/>
      <c r="F61" s="63"/>
    </row>
    <row r="62" spans="1:58" s="61" customFormat="1" ht="15.75" customHeight="1">
      <c r="D62" s="32"/>
      <c r="F62" s="63"/>
    </row>
    <row r="63" spans="1:58" s="61" customFormat="1" ht="15.75" customHeight="1">
      <c r="D63" s="32"/>
      <c r="F63" s="63"/>
    </row>
  </sheetData>
  <mergeCells count="2">
    <mergeCell ref="A1:I1"/>
    <mergeCell ref="A10:I10"/>
  </mergeCells>
  <printOptions horizontalCentered="1"/>
  <pageMargins left="0.19685039370078741" right="0.19685039370078741" top="0.19685039370078741" bottom="0.19685039370078741" header="0" footer="0"/>
  <pageSetup paperSize="9" scale="66" pageOrder="overThenDown" orientation="portrait" useFirstPageNumber="1" r:id="rId1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Cronograma</vt:lpstr>
      <vt:lpstr>Composições</vt:lpstr>
      <vt:lpstr>Cronograma!Area_de_impressao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Mirella Fillus</cp:lastModifiedBy>
  <cp:revision>0</cp:revision>
  <cp:lastPrinted>2024-04-12T11:44:10Z</cp:lastPrinted>
  <dcterms:created xsi:type="dcterms:W3CDTF">2023-02-17T16:58:38Z</dcterms:created>
  <dcterms:modified xsi:type="dcterms:W3CDTF">2024-04-12T12:52:57Z</dcterms:modified>
</cp:coreProperties>
</file>